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6" activeTab="0"/>
  </bookViews>
  <sheets>
    <sheet name="Бібрське ЛГ" sheetId="1" r:id="rId1"/>
    <sheet name="Боринське ЛГ" sheetId="2" r:id="rId2"/>
    <sheet name="Бродівське ЛГ" sheetId="3" r:id="rId3"/>
    <sheet name="Буське ЛГ" sheetId="4" r:id="rId4"/>
    <sheet name="Дрогобицьке ЛГ" sheetId="5" r:id="rId5"/>
    <sheet name="Золочівське ЛГ" sheetId="6" r:id="rId6"/>
    <sheet name="Львівське ЛГ" sheetId="7" r:id="rId7"/>
    <sheet name="Жовківське ЛГ" sheetId="8" r:id="rId8"/>
    <sheet name="Рава-Руське ЛГ" sheetId="9" r:id="rId9"/>
    <sheet name="Радехівське ЛМГ" sheetId="10" r:id="rId10"/>
    <sheet name="Самбірське ЛГ" sheetId="11" r:id="rId11"/>
    <sheet name="Сколівське ЛГ" sheetId="12" r:id="rId12"/>
    <sheet name="Славське ЛГ" sheetId="13" r:id="rId13"/>
    <sheet name="Ст_Самбірське ЛМГ" sheetId="14" r:id="rId14"/>
    <sheet name="Стрийське ЛГ" sheetId="15" r:id="rId15"/>
    <sheet name="Турківське ЛГ" sheetId="16" r:id="rId16"/>
  </sheets>
  <externalReferences>
    <externalReference r:id="rId19"/>
  </externalReferences>
  <definedNames/>
  <calcPr fullCalcOnLoad="1" refMode="R1C1"/>
</workbook>
</file>

<file path=xl/sharedStrings.xml><?xml version="1.0" encoding="utf-8"?>
<sst xmlns="http://schemas.openxmlformats.org/spreadsheetml/2006/main" count="16302" uniqueCount="2197">
  <si>
    <t xml:space="preserve">   </t>
  </si>
  <si>
    <t>рік 
переведення</t>
  </si>
  <si>
    <t>кв.</t>
  </si>
  <si>
    <t>Площа  га.</t>
  </si>
  <si>
    <t>гол. Пор</t>
  </si>
  <si>
    <t>ТЛУ</t>
  </si>
  <si>
    <t>склад л/к</t>
  </si>
  <si>
    <t>витрати садивного матеріалу тис.шт.</t>
  </si>
  <si>
    <t>створення л/к.</t>
  </si>
  <si>
    <t>всього тис.шт., га</t>
  </si>
  <si>
    <t>Яб</t>
  </si>
  <si>
    <t>Дб</t>
  </si>
  <si>
    <t>Сл</t>
  </si>
  <si>
    <t>Чр</t>
  </si>
  <si>
    <t>Гл</t>
  </si>
  <si>
    <t>Головецьке</t>
  </si>
  <si>
    <t>площадк.</t>
  </si>
  <si>
    <t>2*1</t>
  </si>
  <si>
    <t>Климецьке</t>
  </si>
  <si>
    <t>Опорецьке</t>
  </si>
  <si>
    <t>Рожанське</t>
  </si>
  <si>
    <t>Сможанське</t>
  </si>
  <si>
    <t>Тухлянське</t>
  </si>
  <si>
    <t>Способи підготовки грунту</t>
  </si>
  <si>
    <t>вид.</t>
  </si>
  <si>
    <t>площа  га</t>
  </si>
  <si>
    <t>ВНМ, м</t>
  </si>
  <si>
    <t>к-ть тис.шт/га</t>
  </si>
  <si>
    <t>висота (до 0,1 м.)</t>
  </si>
  <si>
    <t>БкЯцЯл</t>
  </si>
  <si>
    <t>4Бк4Яц2Ял</t>
  </si>
  <si>
    <t>насіннєве</t>
  </si>
  <si>
    <t>6Бк3Яц1Ял</t>
  </si>
  <si>
    <t>9Яц1Ял</t>
  </si>
  <si>
    <t>ввід н.п.</t>
  </si>
  <si>
    <t>10Яц</t>
  </si>
  <si>
    <t>5Яц3Ял2Бк</t>
  </si>
  <si>
    <t>6Яц4Ял</t>
  </si>
  <si>
    <t>7Яц3Ял</t>
  </si>
  <si>
    <t>6Яц3Ял1Бк</t>
  </si>
  <si>
    <t>6Бк2Яв2Ял</t>
  </si>
  <si>
    <t>7Бк2Яв1Ял</t>
  </si>
  <si>
    <t>Категорія лісоку-
льтурної площі</t>
  </si>
  <si>
    <t>стан природного
 поновлення</t>
  </si>
  <si>
    <t>Примітка:  в схемі   ДДДДЯлДДДДЯл - ялина  звичайна використовується як ущільнювач для вирубки  на новорічні ялинки.</t>
  </si>
  <si>
    <t>Лопатинське лісництво</t>
  </si>
  <si>
    <t>Сморжів</t>
  </si>
  <si>
    <t>2,0 х 0,6</t>
  </si>
  <si>
    <t>ССССДпССССДп</t>
  </si>
  <si>
    <t>Хмільно</t>
  </si>
  <si>
    <t>ССССССЯлДзДзЯл</t>
  </si>
  <si>
    <t>Березівка</t>
  </si>
  <si>
    <t>Бабичівське лісництво</t>
  </si>
  <si>
    <t>Оглядів</t>
  </si>
  <si>
    <t>Сосна</t>
  </si>
  <si>
    <t>Нивицьке  лісництво</t>
  </si>
  <si>
    <t>2,5*0,6</t>
  </si>
  <si>
    <t>2,0*0,7</t>
  </si>
  <si>
    <t>2,0*0,6</t>
  </si>
  <si>
    <t>3,0*1,0</t>
  </si>
  <si>
    <t>Всього по ДЛГ</t>
  </si>
  <si>
    <t>Примітка:  в схемі   ДДДДЯлДДДДЯл - ялина  звичайна використовується як ущільнювач для рубання  на новорічні ялинки.</t>
  </si>
  <si>
    <t>Зведена</t>
  </si>
  <si>
    <t xml:space="preserve">проектів  лісових  культур ,  промислових  плантацій і природного поновлення  </t>
  </si>
  <si>
    <t>Категорія   :     природне   поновлення .</t>
  </si>
  <si>
    <t xml:space="preserve">  (лісництво,уро- </t>
  </si>
  <si>
    <t>площа,</t>
  </si>
  <si>
    <t>створ.л/к</t>
  </si>
  <si>
    <t>Схема  змішування,</t>
  </si>
  <si>
    <t xml:space="preserve">         чище)</t>
  </si>
  <si>
    <t>(проектовані)</t>
  </si>
  <si>
    <t>(намічені заходи)</t>
  </si>
  <si>
    <t>Зруб</t>
  </si>
  <si>
    <t>Вільха чор.</t>
  </si>
  <si>
    <t xml:space="preserve"> Витківське  л-во</t>
  </si>
  <si>
    <t>Лопатинське л-во</t>
  </si>
  <si>
    <t>борозни</t>
  </si>
  <si>
    <t>провед.борозен,садіння Сзв.</t>
  </si>
  <si>
    <t>Бабичівське л-во</t>
  </si>
  <si>
    <t>Вузлове</t>
  </si>
  <si>
    <t>Сілець</t>
  </si>
  <si>
    <t>Дмитрів</t>
  </si>
  <si>
    <t>Нивицьке  л-во</t>
  </si>
  <si>
    <t>Нивиці</t>
  </si>
  <si>
    <t>Всього по ДП</t>
  </si>
  <si>
    <t xml:space="preserve">               </t>
  </si>
  <si>
    <t xml:space="preserve">                       </t>
  </si>
  <si>
    <t>Категорія лісопосадок -держлісфонд</t>
  </si>
  <si>
    <t>Пло-</t>
  </si>
  <si>
    <t>Голов-</t>
  </si>
  <si>
    <t>Кате-</t>
  </si>
  <si>
    <t xml:space="preserve">         Способи</t>
  </si>
  <si>
    <t>Роз-</t>
  </si>
  <si>
    <t>Потреба</t>
  </si>
  <si>
    <t>в</t>
  </si>
  <si>
    <t>садивному</t>
  </si>
  <si>
    <t>матеріалі</t>
  </si>
  <si>
    <t>( Урочище ,</t>
  </si>
  <si>
    <t>Про-</t>
  </si>
  <si>
    <t>Квар</t>
  </si>
  <si>
    <t>Ви</t>
  </si>
  <si>
    <t>ні</t>
  </si>
  <si>
    <t>лісорос-</t>
  </si>
  <si>
    <t>обробітку</t>
  </si>
  <si>
    <t>створен.</t>
  </si>
  <si>
    <t>міщен-</t>
  </si>
  <si>
    <t>змішування,</t>
  </si>
  <si>
    <t>тому</t>
  </si>
  <si>
    <t>числі</t>
  </si>
  <si>
    <t>назва  ділянки</t>
  </si>
  <si>
    <t>та</t>
  </si>
  <si>
    <t>ділу</t>
  </si>
  <si>
    <t>линних</t>
  </si>
  <si>
    <t>культур</t>
  </si>
  <si>
    <r>
      <t>В</t>
    </r>
    <r>
      <rPr>
        <b/>
        <vertAlign val="subscript"/>
        <sz val="20"/>
        <rFont val="Times New Roman"/>
        <family val="1"/>
      </rPr>
      <t>2</t>
    </r>
  </si>
  <si>
    <t>л-ка 2017</t>
  </si>
  <si>
    <r>
      <t>С</t>
    </r>
    <r>
      <rPr>
        <b/>
        <vertAlign val="subscript"/>
        <sz val="20"/>
        <rFont val="Times New Roman"/>
        <family val="1"/>
      </rPr>
      <t>3</t>
    </r>
  </si>
  <si>
    <t xml:space="preserve">  2,5*0,5Сз   2,5*0,7Дз,Ялє </t>
  </si>
  <si>
    <r>
      <t>А</t>
    </r>
    <r>
      <rPr>
        <b/>
        <vertAlign val="subscript"/>
        <sz val="20"/>
        <rFont val="Times New Roman"/>
        <family val="1"/>
      </rPr>
      <t>2</t>
    </r>
  </si>
  <si>
    <r>
      <t>В</t>
    </r>
    <r>
      <rPr>
        <b/>
        <vertAlign val="subscript"/>
        <sz val="20"/>
        <rFont val="Times New Roman"/>
        <family val="1"/>
      </rPr>
      <t>3</t>
    </r>
  </si>
  <si>
    <t>40.1</t>
  </si>
  <si>
    <t>46.1</t>
  </si>
  <si>
    <r>
      <t>С</t>
    </r>
    <r>
      <rPr>
        <b/>
        <vertAlign val="subscript"/>
        <sz val="20"/>
        <rFont val="Times New Roman"/>
        <family val="1"/>
      </rPr>
      <t>2</t>
    </r>
  </si>
  <si>
    <t xml:space="preserve">  2,5*0,5Сз   2,5*0,7Бп  2,5*1,2Влч</t>
  </si>
  <si>
    <t>27.1</t>
  </si>
  <si>
    <t>4.3</t>
  </si>
  <si>
    <t>18.1</t>
  </si>
  <si>
    <r>
      <t>В</t>
    </r>
    <r>
      <rPr>
        <b/>
        <vertAlign val="subscript"/>
        <sz val="20"/>
        <rFont val="Times New Roman"/>
        <family val="1"/>
      </rPr>
      <t>4</t>
    </r>
  </si>
  <si>
    <r>
      <t>В</t>
    </r>
    <r>
      <rPr>
        <b/>
        <vertAlign val="subscript"/>
        <sz val="20"/>
        <rFont val="Times New Roman"/>
        <family val="1"/>
      </rPr>
      <t>5</t>
    </r>
  </si>
  <si>
    <t>2,5*1,1</t>
  </si>
  <si>
    <t>37.1</t>
  </si>
  <si>
    <t>20.2</t>
  </si>
  <si>
    <t>25.2</t>
  </si>
  <si>
    <t>3.4</t>
  </si>
  <si>
    <t>43</t>
  </si>
  <si>
    <t>1.3</t>
  </si>
  <si>
    <t>12.2</t>
  </si>
  <si>
    <t>29.1</t>
  </si>
  <si>
    <t>18.3</t>
  </si>
  <si>
    <t>8.3</t>
  </si>
  <si>
    <t>14.2</t>
  </si>
  <si>
    <t>4.6</t>
  </si>
  <si>
    <t>ПОНОВЛЕННЯ НА                   р.  ПО ДП "ЛЬВІВСЬКИЙ  ЛІСГОСП"</t>
  </si>
  <si>
    <t>ур" Комарівка "</t>
  </si>
  <si>
    <t>ур" Деревня "</t>
  </si>
  <si>
    <t>ур" Казумин Луг "</t>
  </si>
  <si>
    <t>ур" Бірок "</t>
  </si>
  <si>
    <t>5Бк2Клг2Кля1Гз</t>
  </si>
  <si>
    <t>задовільн</t>
  </si>
  <si>
    <t xml:space="preserve">  2,5*0,5Сз   2,5*0,7Дз,Ялє   2,5*1,2Влч</t>
  </si>
  <si>
    <r>
      <t>С</t>
    </r>
    <r>
      <rPr>
        <b/>
        <vertAlign val="subscript"/>
        <sz val="20"/>
        <rFont val="Times New Roman"/>
        <family val="1"/>
      </rPr>
      <t>4</t>
    </r>
  </si>
  <si>
    <t>2,1</t>
  </si>
  <si>
    <t>доповнення,</t>
  </si>
  <si>
    <t>тис.</t>
  </si>
  <si>
    <t>Бр</t>
  </si>
  <si>
    <t>лу</t>
  </si>
  <si>
    <t xml:space="preserve">Склад на  діл. п/п, </t>
  </si>
  <si>
    <t>Яле</t>
  </si>
  <si>
    <t>Акб</t>
  </si>
  <si>
    <r>
      <t>Дублянське л-во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Урочище "Корналовичі"</t>
    </r>
  </si>
  <si>
    <t>Мех..смуг. шир. 0,7м.</t>
  </si>
  <si>
    <t>4,0х1,0 2500шт/га</t>
  </si>
  <si>
    <t>10рДзв/10Дзв</t>
  </si>
  <si>
    <t>Урочище "Корналовичі"</t>
  </si>
  <si>
    <t>2,0х1,0 5000шт/га</t>
  </si>
  <si>
    <t>10рВлч/10Влч</t>
  </si>
  <si>
    <t>Урочище "Сіде"</t>
  </si>
  <si>
    <t>Всього Л/К</t>
  </si>
  <si>
    <t>Вруч  площ 0,3х0,3</t>
  </si>
  <si>
    <t>Дзгд</t>
  </si>
  <si>
    <t>смугами 0,3м</t>
  </si>
  <si>
    <t>садіння в ручну</t>
  </si>
  <si>
    <t xml:space="preserve">Всього </t>
  </si>
  <si>
    <t>Мех..смуг.    ч-з 2 м.</t>
  </si>
  <si>
    <t>Вруч  площ 0,4х0,4</t>
  </si>
  <si>
    <t>2,0х 1,0             5000 шт/га.</t>
  </si>
  <si>
    <t>2,0X0,7</t>
  </si>
  <si>
    <t>2,5X0,6</t>
  </si>
  <si>
    <t>ССССССДДДД</t>
  </si>
  <si>
    <t>Волсвин</t>
  </si>
  <si>
    <t>Павлів</t>
  </si>
  <si>
    <t>ДзДзДзДзЯлДзДзДзДзЯл</t>
  </si>
  <si>
    <t>СзСзСзСзДчСзСзСзСзДч</t>
  </si>
  <si>
    <t>провед.борозен,садіння Сзв.,Влч</t>
  </si>
  <si>
    <t>провед.борозен,садіння Сзв.,Влч,Мдє</t>
  </si>
  <si>
    <t xml:space="preserve">ур.’’ Крукеницька дача ‘‘ </t>
  </si>
  <si>
    <t>3рДзв2рКлг      6Дзв4Клг</t>
  </si>
  <si>
    <t xml:space="preserve">ур.’’ Міжгайці ‘‘ </t>
  </si>
  <si>
    <t>31.1</t>
  </si>
  <si>
    <t>Механ.смугами шир.0,7 м.</t>
  </si>
  <si>
    <t>2,0х 1,5             3350 шт/га.</t>
  </si>
  <si>
    <t xml:space="preserve">2,0х 1,0             </t>
  </si>
  <si>
    <t>Р А З О М  по Л-ВУ</t>
  </si>
  <si>
    <t>ур. "Сторона Підбузька"</t>
  </si>
  <si>
    <t>ур."Левків"</t>
  </si>
  <si>
    <t>Ур." Рудавка"</t>
  </si>
  <si>
    <r>
      <t xml:space="preserve">РАЗОМ  </t>
    </r>
    <r>
      <rPr>
        <b/>
        <sz val="10"/>
        <rFont val="Arial Cyr"/>
        <family val="0"/>
      </rPr>
      <t>ПРИРОДН.</t>
    </r>
  </si>
  <si>
    <t>Всього   Л / К</t>
  </si>
  <si>
    <t>Всього  П/П</t>
  </si>
  <si>
    <t>Р А З О М  по Лісгоспу</t>
  </si>
  <si>
    <t>ЗВЕДЕНА    ВІДОМІСТЬ</t>
  </si>
  <si>
    <t xml:space="preserve"> проектів лісових культур , промислових плантацій  </t>
  </si>
  <si>
    <t xml:space="preserve">           по  ДП”Сколівське лісове господарство”</t>
  </si>
  <si>
    <t>Місце знаходження</t>
  </si>
  <si>
    <t xml:space="preserve">№ </t>
  </si>
  <si>
    <t>площа</t>
  </si>
  <si>
    <t>Тип лісоросл.</t>
  </si>
  <si>
    <t xml:space="preserve">Категорія </t>
  </si>
  <si>
    <t>Витрати садивного матеріалу (тис.шт.)</t>
  </si>
  <si>
    <t>прое-</t>
  </si>
  <si>
    <t>до (0,1га)</t>
  </si>
  <si>
    <t>умов,</t>
  </si>
  <si>
    <t>в. числі по породах</t>
  </si>
  <si>
    <t>кту</t>
  </si>
  <si>
    <t>тип лісу</t>
  </si>
  <si>
    <t>Дгл</t>
  </si>
  <si>
    <t>Мтс</t>
  </si>
  <si>
    <t>Ясз</t>
  </si>
  <si>
    <t>Сжов</t>
  </si>
  <si>
    <t>Коростівське лісництво</t>
  </si>
  <si>
    <t>DзБкЯлЯц</t>
  </si>
  <si>
    <t>СзЯлЯцБк</t>
  </si>
  <si>
    <t>Гребенівське  лісництво</t>
  </si>
  <si>
    <t>2х1</t>
  </si>
  <si>
    <t>4рЯц1рЯв</t>
  </si>
  <si>
    <t>ур. "Озірний"</t>
  </si>
  <si>
    <t>2х2</t>
  </si>
  <si>
    <t>10рМдє</t>
  </si>
  <si>
    <t>Козівське   лісництво</t>
  </si>
  <si>
    <t>DзЯлЯцБк</t>
  </si>
  <si>
    <t>3х2</t>
  </si>
  <si>
    <t>Митянське лісництво</t>
  </si>
  <si>
    <t>СзБкЯл</t>
  </si>
  <si>
    <t xml:space="preserve">                                 Довжківське лісництво</t>
  </si>
  <si>
    <t>Орівське  лісництво</t>
  </si>
  <si>
    <t>Любинцівське лісництво</t>
  </si>
  <si>
    <t>2х0,8</t>
  </si>
  <si>
    <t>Труханівське лісництво</t>
  </si>
  <si>
    <t>СзБкЯлЯц</t>
  </si>
  <si>
    <t>В.Синевиднянське   лісництво</t>
  </si>
  <si>
    <t>СзБк</t>
  </si>
  <si>
    <t>Дубинське лісництво</t>
  </si>
  <si>
    <t>Всього по ЛГ</t>
  </si>
  <si>
    <t xml:space="preserve"> </t>
  </si>
  <si>
    <t>З В Е Д Е Н А</t>
  </si>
  <si>
    <r>
      <t xml:space="preserve">Категорія лісопосадок:  </t>
    </r>
    <r>
      <rPr>
        <b/>
        <sz val="11"/>
        <rFont val="Arial Narrow"/>
        <family val="2"/>
      </rPr>
      <t>лісові культури  в  державному  лісовому  фонді</t>
    </r>
  </si>
  <si>
    <t>Місце знаходження (урочище,село,район,міс-цева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</si>
  <si>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</si>
  <si>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</si>
  <si>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</si>
  <si>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</si>
  <si>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</si>
  <si>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</si>
  <si>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лісокуль-турної площі</t>
  </si>
  <si>
    <t>Способи</t>
  </si>
  <si>
    <t>Розміщення</t>
  </si>
  <si>
    <t>Схема змішування</t>
  </si>
  <si>
    <t>Витрати садивного матеріалу</t>
  </si>
  <si>
    <t>Примітка</t>
  </si>
  <si>
    <t>обробітку грунту</t>
  </si>
  <si>
    <t>створення лісових культур</t>
  </si>
  <si>
    <r>
      <t xml:space="preserve">всього </t>
    </r>
    <r>
      <rPr>
        <b/>
        <sz val="10"/>
        <rFont val="Arial Narrow"/>
        <family val="2"/>
      </rPr>
      <t>тис. шт., кг</t>
    </r>
  </si>
  <si>
    <t>в тому числі по головних породах</t>
  </si>
  <si>
    <t>Дуб звич</t>
  </si>
  <si>
    <t>Модр євр</t>
  </si>
  <si>
    <t>Ялина звич</t>
  </si>
  <si>
    <t>Дуб чер</t>
  </si>
  <si>
    <t>Черешня</t>
  </si>
  <si>
    <t>Старосільське  лісництво</t>
  </si>
  <si>
    <t>Дзв</t>
  </si>
  <si>
    <t>D3</t>
  </si>
  <si>
    <t>мех.</t>
  </si>
  <si>
    <t>вручну</t>
  </si>
  <si>
    <t>3х1,0</t>
  </si>
  <si>
    <t>Всього по лісництву</t>
  </si>
  <si>
    <t>Романівське лісництво</t>
  </si>
  <si>
    <t>Лінина</t>
  </si>
  <si>
    <t>D2</t>
  </si>
  <si>
    <t>Перемишлянське лісництво</t>
  </si>
  <si>
    <t>Станимир</t>
  </si>
  <si>
    <t>Дчр</t>
  </si>
  <si>
    <t>С2</t>
  </si>
  <si>
    <t>Чорне</t>
  </si>
  <si>
    <t>Свірзьке лісництво</t>
  </si>
  <si>
    <t>1</t>
  </si>
  <si>
    <t>Стоки</t>
  </si>
  <si>
    <t>Мдє</t>
  </si>
  <si>
    <t>Брюховицьке лісництво</t>
  </si>
  <si>
    <t>Пнятин</t>
  </si>
  <si>
    <t>Болотня</t>
  </si>
  <si>
    <t>Дусанів</t>
  </si>
  <si>
    <t>ВСЬОГО ПО ЛІСГОСПУ</t>
  </si>
  <si>
    <t>Липа дрібнолиста</t>
  </si>
  <si>
    <t>ЗВЕДЕНА ВІДОМІСТЬ ПРОЕКТІВ</t>
  </si>
  <si>
    <t>по ДП ’Бібрський лісгосп’</t>
  </si>
  <si>
    <t>Місце-знаходження (урочище)</t>
  </si>
  <si>
    <t>Характеристика ділянки</t>
  </si>
  <si>
    <t>Наявність підросту, паростків головних порід</t>
  </si>
  <si>
    <t>Намічені заходи із сприяння природному поновленню, передбачуваний склад насадження</t>
  </si>
  <si>
    <t>Рік переведення у вкриті лісовою рослинністю землі</t>
  </si>
  <si>
    <t>категорія лісокультурної  площі або насадження: згарище, галявина, зруб, склад насадження, клас віку, повнота, рік заходів чи пожежі тощо</t>
  </si>
  <si>
    <t>порода, склад</t>
  </si>
  <si>
    <t>походжен-ня</t>
  </si>
  <si>
    <t>кількість, тис. шт./га</t>
  </si>
  <si>
    <t>висота (до 0,1 м)</t>
  </si>
  <si>
    <t>стан</t>
  </si>
  <si>
    <t>Бкл</t>
  </si>
  <si>
    <t>насінневе</t>
  </si>
  <si>
    <t>до 1,5 м</t>
  </si>
  <si>
    <t>добрий</t>
  </si>
  <si>
    <t>Клг</t>
  </si>
  <si>
    <t>до 0,5 м</t>
  </si>
  <si>
    <t>Разом</t>
  </si>
  <si>
    <t>Підвисоке</t>
  </si>
  <si>
    <t>Якторів</t>
  </si>
  <si>
    <t>Кремінна</t>
  </si>
  <si>
    <t>Всього по лісгоспу</t>
  </si>
  <si>
    <t>Зруб 2018р.</t>
  </si>
  <si>
    <t>D4</t>
  </si>
  <si>
    <t>С4Д</t>
  </si>
  <si>
    <t>10рДзв</t>
  </si>
  <si>
    <t>СзГД</t>
  </si>
  <si>
    <t>1рЯц1рМд</t>
  </si>
  <si>
    <t>Дчр,Мдє</t>
  </si>
  <si>
    <t>відомість  проектів  лісових культур, промислових плантацій і природнього поновлення на 2018 рік по  ДП  "  Самбірський  лісгосп"</t>
  </si>
  <si>
    <t>Зруб 2017р.</t>
  </si>
  <si>
    <t>Садіння ручне під  меч Колесова</t>
  </si>
  <si>
    <t>4рДзв1рЯв1рЯле1рЯв/6Дзв3Яв1Яле</t>
  </si>
  <si>
    <t xml:space="preserve">Р А З О М  </t>
  </si>
  <si>
    <t xml:space="preserve">урочище "Кошарки"            </t>
  </si>
  <si>
    <t xml:space="preserve">   10Мдє                 10Мдє </t>
  </si>
  <si>
    <r>
      <t>Комарно</t>
    </r>
    <r>
      <rPr>
        <b/>
        <sz val="8"/>
        <rFont val="Arial Cyr"/>
        <family val="0"/>
      </rPr>
      <t xml:space="preserve">     Природне                                   ур. "Кошарки"</t>
    </r>
  </si>
  <si>
    <t>10Влч-4,8т.шт/га</t>
  </si>
  <si>
    <t xml:space="preserve">ур.’’ Вишенька‘‘ </t>
  </si>
  <si>
    <t xml:space="preserve">2,0х 1,0             5000 </t>
  </si>
  <si>
    <t>3рДзв2рКлг      6Дзв4Клг+Влч</t>
  </si>
  <si>
    <t>10рВлч                            10Влч</t>
  </si>
  <si>
    <t>21.1</t>
  </si>
  <si>
    <t>12.1</t>
  </si>
  <si>
    <r>
      <t xml:space="preserve">  </t>
    </r>
    <r>
      <rPr>
        <b/>
        <sz val="10"/>
        <rFont val="Arial Cyr"/>
        <family val="0"/>
      </rPr>
      <t>Опацьке  Прир.      ур. "Опачка"</t>
    </r>
  </si>
  <si>
    <t xml:space="preserve">2х0,7 </t>
  </si>
  <si>
    <t>ур. "Опачка"</t>
  </si>
  <si>
    <r>
      <rPr>
        <b/>
        <sz val="12"/>
        <rFont val="Arial Cyr"/>
        <family val="0"/>
      </rPr>
      <t>П</t>
    </r>
    <r>
      <rPr>
        <b/>
        <sz val="10"/>
        <rFont val="Arial Cyr"/>
        <family val="0"/>
      </rPr>
      <t>ідбужське</t>
    </r>
    <r>
      <rPr>
        <b/>
        <sz val="12"/>
        <rFont val="Arial Cyr"/>
        <family val="0"/>
      </rPr>
      <t xml:space="preserve"> </t>
    </r>
    <r>
      <rPr>
        <sz val="8"/>
        <rFont val="Arial Cyr"/>
        <family val="2"/>
      </rPr>
      <t xml:space="preserve"> </t>
    </r>
    <r>
      <rPr>
        <b/>
        <sz val="10"/>
        <rFont val="Arial Cyr"/>
        <family val="0"/>
      </rPr>
      <t>Л/К</t>
    </r>
    <r>
      <rPr>
        <sz val="12"/>
        <rFont val="Arial Cyr"/>
        <family val="0"/>
      </rPr>
      <t xml:space="preserve">.   </t>
    </r>
    <r>
      <rPr>
        <sz val="10"/>
        <rFont val="Arial Cyr"/>
        <family val="0"/>
      </rPr>
      <t>ур."Сухий"</t>
    </r>
  </si>
  <si>
    <t>Ур. "Клютковиця"</t>
  </si>
  <si>
    <t>ур."Сухий"</t>
  </si>
  <si>
    <t>Тисовиця</t>
  </si>
  <si>
    <t>Лавурда</t>
  </si>
  <si>
    <t>6Яц2Бк2Яв+Мд</t>
  </si>
  <si>
    <t>6Яц2Бк2Мд</t>
  </si>
  <si>
    <t>6Яц2Мд2Яв</t>
  </si>
  <si>
    <t>5Яц3Бк2Ял</t>
  </si>
  <si>
    <t>6Яц2Ял2Бк</t>
  </si>
  <si>
    <t>БкЯлЯц</t>
  </si>
  <si>
    <t>10Бк</t>
  </si>
  <si>
    <t>8Яц2Яв</t>
  </si>
  <si>
    <t>Присліп</t>
  </si>
  <si>
    <t>Вруч площ 0,3х0,3</t>
  </si>
  <si>
    <t>2х0,7</t>
  </si>
  <si>
    <t>10Яцб   11,9 т.шт</t>
  </si>
  <si>
    <t>1рМд+Яц1рЯц</t>
  </si>
  <si>
    <t>ручний-0,3</t>
  </si>
  <si>
    <t>ручний-0,2</t>
  </si>
  <si>
    <t>5Яц4Бк1Ял</t>
  </si>
  <si>
    <t>22.3</t>
  </si>
  <si>
    <t>6Ял3Яц1Бк</t>
  </si>
  <si>
    <t xml:space="preserve">Сзв 2,5х0,5 Дзв 2,5х0,7 </t>
  </si>
  <si>
    <t xml:space="preserve">  З В Е Д Е Н А</t>
  </si>
  <si>
    <t>Категорія лісових культур    ДЛФ</t>
  </si>
  <si>
    <t>Витрати садивного</t>
  </si>
  <si>
    <t>Наявність</t>
  </si>
  <si>
    <t>Лісництво</t>
  </si>
  <si>
    <t>№</t>
  </si>
  <si>
    <t>Пл.,</t>
  </si>
  <si>
    <t>Гол.</t>
  </si>
  <si>
    <t>ТЛРУ</t>
  </si>
  <si>
    <t>Категорія</t>
  </si>
  <si>
    <t>Розмі-</t>
  </si>
  <si>
    <t xml:space="preserve"> матеріалу</t>
  </si>
  <si>
    <t>природного</t>
  </si>
  <si>
    <t>кв</t>
  </si>
  <si>
    <t>вид</t>
  </si>
  <si>
    <t>га</t>
  </si>
  <si>
    <t>по-</t>
  </si>
  <si>
    <t>лісокуль-</t>
  </si>
  <si>
    <t>підго-</t>
  </si>
  <si>
    <t>посадки</t>
  </si>
  <si>
    <t>щен-</t>
  </si>
  <si>
    <t>лісових культур</t>
  </si>
  <si>
    <t>поновлення на 1 га.</t>
  </si>
  <si>
    <t>ро-</t>
  </si>
  <si>
    <t>турної</t>
  </si>
  <si>
    <t xml:space="preserve">товки </t>
  </si>
  <si>
    <t>л/куль-</t>
  </si>
  <si>
    <t>ня</t>
  </si>
  <si>
    <t>Всього</t>
  </si>
  <si>
    <t>В тому числі по головних породах</t>
  </si>
  <si>
    <t xml:space="preserve"> тис.шт.</t>
  </si>
  <si>
    <t>да</t>
  </si>
  <si>
    <t xml:space="preserve"> площі</t>
  </si>
  <si>
    <t>грунту</t>
  </si>
  <si>
    <t>тур</t>
  </si>
  <si>
    <t>шт.</t>
  </si>
  <si>
    <t>Всьо-</t>
  </si>
  <si>
    <t>Яц</t>
  </si>
  <si>
    <t>Мд</t>
  </si>
  <si>
    <t>Сз</t>
  </si>
  <si>
    <t>Ял</t>
  </si>
  <si>
    <t>Бк</t>
  </si>
  <si>
    <t>Яв</t>
  </si>
  <si>
    <t>Дч</t>
  </si>
  <si>
    <t>Лп</t>
  </si>
  <si>
    <t>го,шт</t>
  </si>
  <si>
    <t>А. Лісові культури</t>
  </si>
  <si>
    <t>Боринське</t>
  </si>
  <si>
    <t>D3-бк-ял-Яц</t>
  </si>
  <si>
    <t>2 х 1</t>
  </si>
  <si>
    <t>4рЯц2рЯв4рЯц</t>
  </si>
  <si>
    <t>17</t>
  </si>
  <si>
    <t>ручний-0,5</t>
  </si>
  <si>
    <t>13</t>
  </si>
  <si>
    <t>ручний-0,7</t>
  </si>
  <si>
    <t>D3-бк-яц-Ял</t>
  </si>
  <si>
    <t>ручний-1,0</t>
  </si>
  <si>
    <t xml:space="preserve">Всього: </t>
  </si>
  <si>
    <t>*</t>
  </si>
  <si>
    <t>Верхньовисоцьке</t>
  </si>
  <si>
    <t>10</t>
  </si>
  <si>
    <t>3</t>
  </si>
  <si>
    <t>Мохнатське</t>
  </si>
  <si>
    <t>Сянківське</t>
  </si>
  <si>
    <t>16</t>
  </si>
  <si>
    <t>23</t>
  </si>
  <si>
    <t>РАЗОМ:</t>
  </si>
  <si>
    <t>В. Природне поновлення</t>
  </si>
  <si>
    <t>11</t>
  </si>
  <si>
    <t>9.3</t>
  </si>
  <si>
    <t>8.2</t>
  </si>
  <si>
    <t>С3-бк-яц-Ял</t>
  </si>
  <si>
    <t>См</t>
  </si>
  <si>
    <t>ВСЬОГО:</t>
  </si>
  <si>
    <t>ЗВЕДЕНА</t>
  </si>
  <si>
    <r>
      <t xml:space="preserve">Категорія лісових культур </t>
    </r>
    <r>
      <rPr>
        <b/>
        <u val="single"/>
        <sz val="12"/>
        <rFont val="Arial"/>
        <family val="2"/>
      </rPr>
      <t>ДЛФ</t>
    </r>
  </si>
  <si>
    <t>Місцезнаходження (урочище, землекористувач, село, район, місцева назва ділянки)</t>
  </si>
  <si>
    <t>Категорія лісокультурної площі</t>
  </si>
  <si>
    <t>Потреба у  садивному, посівному матеріалі</t>
  </si>
  <si>
    <t>всього тис.шт., кг.</t>
  </si>
  <si>
    <t>в тому числі за головними породами</t>
  </si>
  <si>
    <t>Сзв</t>
  </si>
  <si>
    <t>Дпів</t>
  </si>
  <si>
    <t>Влч</t>
  </si>
  <si>
    <t>Лешнівське лісництво</t>
  </si>
  <si>
    <t>7,1</t>
  </si>
  <si>
    <t>С3</t>
  </si>
  <si>
    <t>механізов. ПКЛ-70</t>
  </si>
  <si>
    <t>ручне садіння</t>
  </si>
  <si>
    <t>Бродівський лісгосп</t>
  </si>
  <si>
    <t>ВСЬОГО</t>
  </si>
  <si>
    <t>Берлинське лісництво</t>
  </si>
  <si>
    <t>30</t>
  </si>
  <si>
    <t>8</t>
  </si>
  <si>
    <t>В3</t>
  </si>
  <si>
    <t>механізов. ПКЛ-75-15</t>
  </si>
  <si>
    <t>Cзв</t>
  </si>
  <si>
    <t>В2</t>
  </si>
  <si>
    <t>Бродівський р-н</t>
  </si>
  <si>
    <t xml:space="preserve">                             Лагодівське лісництво</t>
  </si>
  <si>
    <t>Бродівський лісгоспу</t>
  </si>
  <si>
    <t>2,0х0,5</t>
  </si>
  <si>
    <t>С4</t>
  </si>
  <si>
    <t xml:space="preserve"> 3,0х1,0</t>
  </si>
  <si>
    <t>10Влч</t>
  </si>
  <si>
    <t>2</t>
  </si>
  <si>
    <t>2,0х0,7</t>
  </si>
  <si>
    <t>10Дзв</t>
  </si>
  <si>
    <t>19,1</t>
  </si>
  <si>
    <t>6</t>
  </si>
  <si>
    <t>Підкамінське лісництво</t>
  </si>
  <si>
    <t>20</t>
  </si>
  <si>
    <t>Дз</t>
  </si>
  <si>
    <t>Д2</t>
  </si>
  <si>
    <t>3,0х0,7</t>
  </si>
  <si>
    <t>10Дз</t>
  </si>
  <si>
    <t>33</t>
  </si>
  <si>
    <t>4,0х1,0</t>
  </si>
  <si>
    <t>10Мд</t>
  </si>
  <si>
    <t>12</t>
  </si>
  <si>
    <t>2,5х0,7</t>
  </si>
  <si>
    <t>4,0х0,7</t>
  </si>
  <si>
    <t>Д3</t>
  </si>
  <si>
    <t>ПРОЕКТ</t>
  </si>
  <si>
    <t>Урочище</t>
  </si>
  <si>
    <t>Наявність підросту, порослі головних порід</t>
  </si>
  <si>
    <t>Намічені заходи по сприянню природному поновленню, передбачуваний склад насадження</t>
  </si>
  <si>
    <t>Рік переведення у вкриту лісом площу</t>
  </si>
  <si>
    <t>Категорія лісокультурної площі або насадження, згарище, галявина, зруб, склад насадження, клас віку, повнота,рік заходів чи пожежі, інше</t>
  </si>
  <si>
    <t>походження</t>
  </si>
  <si>
    <t>кількість тис.шт/га</t>
  </si>
  <si>
    <t>висота (до 0,1м)</t>
  </si>
  <si>
    <t>Лешнівське лісництвово</t>
  </si>
  <si>
    <t>Бродівський район</t>
  </si>
  <si>
    <t>Заболотцівське лісництво</t>
  </si>
  <si>
    <t>Лагодівське лісництво</t>
  </si>
  <si>
    <t>В4</t>
  </si>
  <si>
    <t>Бродівське лісництво</t>
  </si>
  <si>
    <t>насіневе</t>
  </si>
  <si>
    <t>задовільний</t>
  </si>
  <si>
    <t>Разом по ДЛГ</t>
  </si>
  <si>
    <t>Площа 
(до 0,1 га)</t>
  </si>
  <si>
    <t xml:space="preserve">           Категорія лісопосадок : Лісові культури в ДЛФ</t>
  </si>
  <si>
    <t>Площа,га</t>
  </si>
  <si>
    <t>Тип лісоросли-нних умов</t>
  </si>
  <si>
    <t>Категорія лісокультур-ної площі</t>
  </si>
  <si>
    <t xml:space="preserve"> Способи</t>
  </si>
  <si>
    <t>Витрати садивного матеріалу, тис.шт (кг)</t>
  </si>
  <si>
    <t>Підготовка грунту</t>
  </si>
  <si>
    <t>Створення культур</t>
  </si>
  <si>
    <t>в тому числі по головних  породах</t>
  </si>
  <si>
    <t>сосна</t>
  </si>
  <si>
    <t>дуб звичайний</t>
  </si>
  <si>
    <t>Вільха чорна</t>
  </si>
  <si>
    <t>Клен</t>
  </si>
  <si>
    <t>Береза</t>
  </si>
  <si>
    <t>Модрина</t>
  </si>
  <si>
    <t>Ялина європ.</t>
  </si>
  <si>
    <t>Ясен звичайний</t>
  </si>
  <si>
    <t>Дуб північний</t>
  </si>
  <si>
    <t>А. Посадка лісових культур</t>
  </si>
  <si>
    <t>Незнанівське лісництво</t>
  </si>
  <si>
    <t>С.з</t>
  </si>
  <si>
    <t>зруб</t>
  </si>
  <si>
    <t>механіз.</t>
  </si>
  <si>
    <t>7</t>
  </si>
  <si>
    <t>Вл.ч</t>
  </si>
  <si>
    <t>2,5х1,0</t>
  </si>
  <si>
    <t>23.2</t>
  </si>
  <si>
    <t>5</t>
  </si>
  <si>
    <t>Полоничнівське лісництво</t>
  </si>
  <si>
    <t>3,0х1,0</t>
  </si>
  <si>
    <t>15</t>
  </si>
  <si>
    <t>4</t>
  </si>
  <si>
    <t>Таданівське лісництво</t>
  </si>
  <si>
    <t>3.2</t>
  </si>
  <si>
    <t>9</t>
  </si>
  <si>
    <t>28</t>
  </si>
  <si>
    <t>Грабівське лісництво</t>
  </si>
  <si>
    <t>27</t>
  </si>
  <si>
    <t>20.1</t>
  </si>
  <si>
    <t>Верблянське лісництво</t>
  </si>
  <si>
    <t>4.2</t>
  </si>
  <si>
    <t>2.1</t>
  </si>
  <si>
    <t>24.1</t>
  </si>
  <si>
    <t>Куткірське лісництво</t>
  </si>
  <si>
    <t>22</t>
  </si>
  <si>
    <t>17.1</t>
  </si>
  <si>
    <t>45</t>
  </si>
  <si>
    <t>14</t>
  </si>
  <si>
    <t>36</t>
  </si>
  <si>
    <t>25</t>
  </si>
  <si>
    <t>Ожидівське лісництво</t>
  </si>
  <si>
    <t>2,5х0,6</t>
  </si>
  <si>
    <t>2.2</t>
  </si>
  <si>
    <t>18</t>
  </si>
  <si>
    <t>Боложинівське лісництво</t>
  </si>
  <si>
    <t>6.1</t>
  </si>
  <si>
    <t>Соколянське лісництво</t>
  </si>
  <si>
    <t>С5</t>
  </si>
  <si>
    <t>19</t>
  </si>
  <si>
    <t>10.2</t>
  </si>
  <si>
    <t>Разом п/п</t>
  </si>
  <si>
    <t>відомість проектів лісових культур, лісових плантацій і природного поновлення</t>
  </si>
  <si>
    <t xml:space="preserve">                                                        проектів   лісових   культур,     плантацій   і   природного   поновлення    на    2018  рік   </t>
  </si>
  <si>
    <t>34,1</t>
  </si>
  <si>
    <t>ур" Двірці "</t>
  </si>
  <si>
    <t>ур" Шишаки "</t>
  </si>
  <si>
    <t>13,1</t>
  </si>
  <si>
    <t>17,1</t>
  </si>
  <si>
    <t>2,2</t>
  </si>
  <si>
    <t>Ур. "Туринка"</t>
  </si>
  <si>
    <t xml:space="preserve">Зруб </t>
  </si>
  <si>
    <t>2,5 х 0,7</t>
  </si>
  <si>
    <t>6рСз2рДз1Ялє1Мдє+Гшз</t>
  </si>
  <si>
    <t>6рСз1Ялє2рДз1рКлг+Мдє</t>
  </si>
  <si>
    <t>6рДз3рСз1рЯлє+Мдє+Гшз</t>
  </si>
  <si>
    <t>Ур. "Поляни"</t>
  </si>
  <si>
    <t>4рБкл1рМдє3рБкл2рДз+Ялє</t>
  </si>
  <si>
    <t>Ур. "Майдан"</t>
  </si>
  <si>
    <t>6рСз1рКл2рДз1рЯл+Мд</t>
  </si>
  <si>
    <t>ур. Завоня</t>
  </si>
  <si>
    <t>Боршів</t>
  </si>
  <si>
    <t>=</t>
  </si>
  <si>
    <t>Осталовичі</t>
  </si>
  <si>
    <t>Категорія лісових культур - звичайні лісові культури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</si>
  <si>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</si>
  <si>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</si>
  <si>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</si>
  <si>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Тип лісорос-линних умов</t>
  </si>
  <si>
    <t>Категорія лісоку-льтурної площі</t>
  </si>
  <si>
    <t>Розмі-щення</t>
  </si>
  <si>
    <t>Схема змішу-вання</t>
  </si>
  <si>
    <t>Потреба у садивному, посівному матеріалі</t>
  </si>
  <si>
    <r>
      <t>обробітку ґ</t>
    </r>
    <r>
      <rPr>
        <sz val="10"/>
        <rFont val="Times New Roman"/>
        <family val="1"/>
      </rPr>
      <t>рунту</t>
    </r>
  </si>
  <si>
    <t>всього тис.шт., кг</t>
  </si>
  <si>
    <t>Яцб</t>
  </si>
  <si>
    <t>Бориславське л-во</t>
  </si>
  <si>
    <t>СзБЯц</t>
  </si>
  <si>
    <t>ручний</t>
  </si>
  <si>
    <t>3х0,8</t>
  </si>
  <si>
    <t>Воля-Якубівське л-во</t>
  </si>
  <si>
    <t>DзЯцД</t>
  </si>
  <si>
    <t>механізов.</t>
  </si>
  <si>
    <t>8Дзв2Яцб</t>
  </si>
  <si>
    <t>8Дзв2Яв</t>
  </si>
  <si>
    <t>DзГД</t>
  </si>
  <si>
    <t>Гаївське л-во</t>
  </si>
  <si>
    <t>Доброгостівське л-во</t>
  </si>
  <si>
    <t>Лішнянське л-во</t>
  </si>
  <si>
    <t>Летнянське л-во</t>
  </si>
  <si>
    <t>Раневицьке л-во</t>
  </si>
  <si>
    <t>Східницьке л-во</t>
  </si>
  <si>
    <t>2,5х1</t>
  </si>
  <si>
    <t>Нагуєвицьке л-во</t>
  </si>
  <si>
    <t>РАЗОМ</t>
  </si>
  <si>
    <t>Б. Природне поновлення</t>
  </si>
  <si>
    <t>куртинно</t>
  </si>
  <si>
    <t>10Яцб</t>
  </si>
  <si>
    <t>8Яцб2Дзв</t>
  </si>
  <si>
    <t>СзЯцД</t>
  </si>
  <si>
    <t>DзДЯц</t>
  </si>
  <si>
    <t>DзБЯц</t>
  </si>
  <si>
    <t>Попелівське л-во</t>
  </si>
  <si>
    <t>8Яц2Бк</t>
  </si>
  <si>
    <t>6Яц2Бк2Яв</t>
  </si>
  <si>
    <t>9Яц1Бк</t>
  </si>
  <si>
    <t xml:space="preserve">    Разом А.Ліс.Культури</t>
  </si>
  <si>
    <t xml:space="preserve">      Разом Б. Прир.поновл.</t>
  </si>
  <si>
    <t>Всього А+Б</t>
  </si>
  <si>
    <t xml:space="preserve">ЗВЕДЕНА </t>
  </si>
  <si>
    <t>Місцезнаходження</t>
  </si>
  <si>
    <t>№№</t>
  </si>
  <si>
    <t>Пло</t>
  </si>
  <si>
    <t>Гол</t>
  </si>
  <si>
    <t>Кате</t>
  </si>
  <si>
    <t>Розмі</t>
  </si>
  <si>
    <t>Схема</t>
  </si>
  <si>
    <t>Витрати садивного матеріалу, тис. шт</t>
  </si>
  <si>
    <t>лісництво</t>
  </si>
  <si>
    <t>проек</t>
  </si>
  <si>
    <t>8Яц1Ял1Бк</t>
  </si>
  <si>
    <t>Чикильова</t>
  </si>
  <si>
    <t>Дженець</t>
  </si>
  <si>
    <t xml:space="preserve"> -</t>
  </si>
  <si>
    <t xml:space="preserve">Погар </t>
  </si>
  <si>
    <t>Звіринець</t>
  </si>
  <si>
    <t>ща</t>
  </si>
  <si>
    <t>поро</t>
  </si>
  <si>
    <t>ТУМ</t>
  </si>
  <si>
    <t>горія</t>
  </si>
  <si>
    <t>підго</t>
  </si>
  <si>
    <t>створ</t>
  </si>
  <si>
    <t>щення</t>
  </si>
  <si>
    <t>змішу</t>
  </si>
  <si>
    <t>всьо</t>
  </si>
  <si>
    <t>В т. ч. по породах</t>
  </si>
  <si>
    <t>ту</t>
  </si>
  <si>
    <t>ди</t>
  </si>
  <si>
    <t>площ</t>
  </si>
  <si>
    <t>товки</t>
  </si>
  <si>
    <t>л/к</t>
  </si>
  <si>
    <t>вання</t>
  </si>
  <si>
    <t>го</t>
  </si>
  <si>
    <t>Сч</t>
  </si>
  <si>
    <t>Дпн</t>
  </si>
  <si>
    <t>Кл</t>
  </si>
  <si>
    <t>Яс</t>
  </si>
  <si>
    <t>Вх</t>
  </si>
  <si>
    <t>плодові</t>
  </si>
  <si>
    <t>Білокамінське лісництво</t>
  </si>
  <si>
    <t>мех</t>
  </si>
  <si>
    <t>ручн</t>
  </si>
  <si>
    <t>Гологірське лісництво</t>
  </si>
  <si>
    <t>10р Мд</t>
  </si>
  <si>
    <t>Зозулівське лісництво</t>
  </si>
  <si>
    <t>Золочівське лісництво</t>
  </si>
  <si>
    <t>Словітське лісництво</t>
  </si>
  <si>
    <t>Нестюківське лісництво</t>
  </si>
  <si>
    <t>Д3-Гд</t>
  </si>
  <si>
    <t>Д3-Ясд</t>
  </si>
  <si>
    <t>Пеняківське лісництво</t>
  </si>
  <si>
    <t>В. Природне пон.</t>
  </si>
  <si>
    <t>ВСЬОГО ПО ЛІСГОСПУ А. ЛІСОВІ КУЛЬТУРИ</t>
  </si>
  <si>
    <t>ВСЬОГО ПО ЛІСГОСПУ В. ПРИРОДНЕ ПОНОВЛЕННЯ</t>
  </si>
  <si>
    <t>ВІДОМІСТЬ ПРОЕКТІВ ПРИРОДНОГО</t>
  </si>
  <si>
    <t>ліс-</t>
  </si>
  <si>
    <t>квар-</t>
  </si>
  <si>
    <t>ви-</t>
  </si>
  <si>
    <t>пло-</t>
  </si>
  <si>
    <t>гол.</t>
  </si>
  <si>
    <t>тип</t>
  </si>
  <si>
    <t>категорія</t>
  </si>
  <si>
    <t>розмі-</t>
  </si>
  <si>
    <t>густ.</t>
  </si>
  <si>
    <t>схема  змішування</t>
  </si>
  <si>
    <t>склад</t>
  </si>
  <si>
    <t>ництво</t>
  </si>
  <si>
    <t>про-</t>
  </si>
  <si>
    <t>тал</t>
  </si>
  <si>
    <t>діл</t>
  </si>
  <si>
    <t>ща,</t>
  </si>
  <si>
    <t>ЛРУ</t>
  </si>
  <si>
    <t>л/к площі</t>
  </si>
  <si>
    <t xml:space="preserve"> т.шт/</t>
  </si>
  <si>
    <t>екту</t>
  </si>
  <si>
    <t>рода</t>
  </si>
  <si>
    <t>/га</t>
  </si>
  <si>
    <t>Разом:</t>
  </si>
  <si>
    <t>З В Е Д Е Н А     В І Д О М І С Т Ь</t>
  </si>
  <si>
    <t xml:space="preserve">                                                                    по   ДП  "  Жовківський  лісгосп "</t>
  </si>
  <si>
    <t>СзБкЯц</t>
  </si>
  <si>
    <t>Верба</t>
  </si>
  <si>
    <t>D3ЯцД</t>
  </si>
  <si>
    <t>D3ЯцБк</t>
  </si>
  <si>
    <t>Трускавецьке л-во</t>
  </si>
  <si>
    <r>
      <t xml:space="preserve">                            Категорія лісопосадок   -   </t>
    </r>
    <r>
      <rPr>
        <b/>
        <i/>
        <u val="single"/>
        <sz val="12"/>
        <rFont val="Bookman Old Style"/>
        <family val="1"/>
      </rPr>
      <t>лісові  культури,  природне поновлення</t>
    </r>
    <r>
      <rPr>
        <b/>
        <sz val="12"/>
        <rFont val="Bookman Old Style"/>
        <family val="1"/>
      </rPr>
      <t xml:space="preserve"> </t>
    </r>
  </si>
  <si>
    <t>Квар-</t>
  </si>
  <si>
    <t>Ви-</t>
  </si>
  <si>
    <t>Площа</t>
  </si>
  <si>
    <t>Головні</t>
  </si>
  <si>
    <t>Тип</t>
  </si>
  <si>
    <t xml:space="preserve">    Способи</t>
  </si>
  <si>
    <t xml:space="preserve">    Витрати садивного,</t>
  </si>
  <si>
    <t xml:space="preserve"> При-</t>
  </si>
  <si>
    <t>(урочище,земле-</t>
  </si>
  <si>
    <t>(до</t>
  </si>
  <si>
    <t>породи</t>
  </si>
  <si>
    <t>лісо-</t>
  </si>
  <si>
    <t>ство-</t>
  </si>
  <si>
    <t xml:space="preserve">Схема </t>
  </si>
  <si>
    <t>по ДП "Старосамбірське ЛМГ"</t>
  </si>
  <si>
    <t>Місцезнаходження (урочище)</t>
  </si>
  <si>
    <t>Головна порода</t>
  </si>
  <si>
    <t>Спосіб</t>
  </si>
  <si>
    <t>Витрати посадкового матеріалу</t>
  </si>
  <si>
    <t>Створення лісових культур</t>
  </si>
  <si>
    <t>Всього тис.шт</t>
  </si>
  <si>
    <t>В т.ч. породах</t>
  </si>
  <si>
    <t>Спаське лісництво</t>
  </si>
  <si>
    <t>Дубен</t>
  </si>
  <si>
    <t>Міженецьке лісництво</t>
  </si>
  <si>
    <t>Тишковичі</t>
  </si>
  <si>
    <t>Боратичі</t>
  </si>
  <si>
    <t>Разом по ЛМГ</t>
  </si>
  <si>
    <t>в ДП "Старосамбірське ЛМГ"</t>
  </si>
  <si>
    <t>Порода, склад</t>
  </si>
  <si>
    <t>Висота</t>
  </si>
  <si>
    <t>Стан</t>
  </si>
  <si>
    <t>Походження</t>
  </si>
  <si>
    <t>Збереження підросту кількість шт/га</t>
  </si>
  <si>
    <t>В т.ч.  по породах</t>
  </si>
  <si>
    <t>ПРИМІТКА</t>
  </si>
  <si>
    <t>Старявське лісництво</t>
  </si>
  <si>
    <t>Завалинське</t>
  </si>
  <si>
    <t>0,1-2,0</t>
  </si>
  <si>
    <t>Лопушанка</t>
  </si>
  <si>
    <t>Терлівське лісництво</t>
  </si>
  <si>
    <t>Яблунька</t>
  </si>
  <si>
    <t>0,2-2,5</t>
  </si>
  <si>
    <t>Старосамбірське лісництво</t>
  </si>
  <si>
    <t>Страшевицьке лісництво</t>
  </si>
  <si>
    <t>Сусідовицьке лісництво</t>
  </si>
  <si>
    <t>0,1-1,5</t>
  </si>
  <si>
    <t>Головецьке лісництво</t>
  </si>
  <si>
    <t>Добромильське лісництво</t>
  </si>
  <si>
    <t>Губичі</t>
  </si>
  <si>
    <t>6Яц4Бк</t>
  </si>
  <si>
    <t>Стрілківське лісництво</t>
  </si>
  <si>
    <t>Волосянка</t>
  </si>
  <si>
    <t>8Яц2Ял</t>
  </si>
  <si>
    <t>Недільна</t>
  </si>
  <si>
    <t>Дз ДГБ</t>
  </si>
  <si>
    <r>
      <t>10рДпн(</t>
    </r>
    <r>
      <rPr>
        <i/>
        <sz val="10"/>
        <rFont val="Arial Cyr"/>
        <family val="0"/>
      </rPr>
      <t>часткові)</t>
    </r>
  </si>
  <si>
    <t>Ходорівське</t>
  </si>
  <si>
    <t>Всього лісовідновлення 2018 р.</t>
  </si>
  <si>
    <t>відомість проектів лісових культур, промислових плантацій і природного поновлення</t>
  </si>
  <si>
    <t>Місце знаходження (лісництво)</t>
  </si>
  <si>
    <t>Площа     (до 0,1 га)</t>
  </si>
  <si>
    <t>тип лісорослинних умов</t>
  </si>
  <si>
    <t>Витрати садивного, посівного матеріалу</t>
  </si>
  <si>
    <t>створення лЇк</t>
  </si>
  <si>
    <t>Всього т.шт., (кг)</t>
  </si>
  <si>
    <t>в т.ч. по головних породах</t>
  </si>
  <si>
    <t>жолудь Дзв, (кг)</t>
  </si>
  <si>
    <t>А, Лісові культури</t>
  </si>
  <si>
    <t>Бориницьке</t>
  </si>
  <si>
    <t>Дз ГД</t>
  </si>
  <si>
    <t>Дашавське</t>
  </si>
  <si>
    <t>Сз ГД</t>
  </si>
  <si>
    <t>4,0 х 1,0</t>
  </si>
  <si>
    <r>
      <t>10рДзв(</t>
    </r>
    <r>
      <rPr>
        <i/>
        <sz val="10"/>
        <rFont val="Arial Cyr"/>
        <family val="0"/>
      </rPr>
      <t>часткові</t>
    </r>
    <r>
      <rPr>
        <sz val="11"/>
        <color theme="1"/>
        <rFont val="Calibri"/>
        <family val="2"/>
      </rPr>
      <t>)</t>
    </r>
  </si>
  <si>
    <t>Журавнівське</t>
  </si>
  <si>
    <t>Д4 ГД</t>
  </si>
  <si>
    <t>Лотатницьке</t>
  </si>
  <si>
    <t>Дз ДГБк</t>
  </si>
  <si>
    <t>5.2</t>
  </si>
  <si>
    <t>Разом по лісгоспу</t>
  </si>
  <si>
    <t>Б. Промислові плантації</t>
  </si>
  <si>
    <t>Жолудь</t>
  </si>
  <si>
    <t xml:space="preserve">Бориницьке </t>
  </si>
  <si>
    <t>введення недост. п-д</t>
  </si>
  <si>
    <t>Держівське</t>
  </si>
  <si>
    <t>Вх.ч</t>
  </si>
  <si>
    <t>Д4 Вх.ч</t>
  </si>
  <si>
    <t>Монастирецьке</t>
  </si>
  <si>
    <t>Дз ГЯБк</t>
  </si>
  <si>
    <t>П'ятничанське</t>
  </si>
  <si>
    <t>Дзв.</t>
  </si>
  <si>
    <t>Роздільське</t>
  </si>
  <si>
    <t>Лісові культури</t>
  </si>
  <si>
    <t xml:space="preserve">Місце знаходження (лісництво, урочище) </t>
  </si>
  <si>
    <t>№ про- екту</t>
  </si>
  <si>
    <t>ква ртал</t>
  </si>
  <si>
    <t>ви- діл</t>
  </si>
  <si>
    <t>пло- ща, 0,1 га</t>
  </si>
  <si>
    <t>тип лісо росли нних умов</t>
  </si>
  <si>
    <t>кате горія  лісо- культ плрощі</t>
  </si>
  <si>
    <t>способи</t>
  </si>
  <si>
    <t>розмі щен ня</t>
  </si>
  <si>
    <t>схема змішува ння</t>
  </si>
  <si>
    <t>головна порода</t>
  </si>
  <si>
    <t>витради садового матеріалу</t>
  </si>
  <si>
    <t>підго товки грунту</t>
  </si>
  <si>
    <t>ство рення лісо- культур</t>
  </si>
  <si>
    <t>всьо го тис. шт.</t>
  </si>
  <si>
    <t>ремізи</t>
  </si>
  <si>
    <t>примітка</t>
  </si>
  <si>
    <t>Зубрицьке лісництво</t>
  </si>
  <si>
    <t>Рибничок</t>
  </si>
  <si>
    <t>Явірське  лісництво</t>
  </si>
  <si>
    <t>разом</t>
  </si>
  <si>
    <t>Ясеницьке  лісництво</t>
  </si>
  <si>
    <t>Яфениста</t>
  </si>
  <si>
    <t>Розлуцьке  лісництво</t>
  </si>
  <si>
    <t>Кичера</t>
  </si>
  <si>
    <t>природне поновлення</t>
  </si>
  <si>
    <t>місце знаходження (лісництво,урочище)</t>
  </si>
  <si>
    <t>Вовченське  лісництво</t>
  </si>
  <si>
    <t>Хащевата</t>
  </si>
  <si>
    <t>6Ял4Яц</t>
  </si>
  <si>
    <t>7Ял3Яц</t>
  </si>
  <si>
    <t>Ільницьке  лісництво</t>
  </si>
  <si>
    <t>5Яц5Ял</t>
  </si>
  <si>
    <t>Ісаївське  лісництво</t>
  </si>
  <si>
    <t>Сокілець</t>
  </si>
  <si>
    <t>Свидник</t>
  </si>
  <si>
    <t>Кропивник</t>
  </si>
  <si>
    <t xml:space="preserve">       посівного матеріалу</t>
  </si>
  <si>
    <t>мітка</t>
  </si>
  <si>
    <t>користувач,село,</t>
  </si>
  <si>
    <t>0,1га)</t>
  </si>
  <si>
    <t>рос-</t>
  </si>
  <si>
    <t>рення</t>
  </si>
  <si>
    <t xml:space="preserve">    змішування</t>
  </si>
  <si>
    <t>всього</t>
  </si>
  <si>
    <t xml:space="preserve">   в тому числі по</t>
  </si>
  <si>
    <t>район,місцева</t>
  </si>
  <si>
    <t>лин-</t>
  </si>
  <si>
    <t>площі</t>
  </si>
  <si>
    <t>тис.шт</t>
  </si>
  <si>
    <t xml:space="preserve">   головних породах</t>
  </si>
  <si>
    <t>назва ділянки)</t>
  </si>
  <si>
    <t>них</t>
  </si>
  <si>
    <t>куль-</t>
  </si>
  <si>
    <t xml:space="preserve"> кг.</t>
  </si>
  <si>
    <t>умов</t>
  </si>
  <si>
    <t>2,0*0,5</t>
  </si>
  <si>
    <t>Сосна зв</t>
  </si>
  <si>
    <t>2,5*0,5</t>
  </si>
  <si>
    <t>2,5*0,7</t>
  </si>
  <si>
    <t>Дуб зв</t>
  </si>
  <si>
    <t>3,0*0,7</t>
  </si>
  <si>
    <t xml:space="preserve">                          Природне поновлення</t>
  </si>
  <si>
    <t>Вільха чр</t>
  </si>
  <si>
    <t>Разом по л-ву</t>
  </si>
  <si>
    <t>Грш</t>
  </si>
  <si>
    <t>Чрш</t>
  </si>
  <si>
    <t>Ябл</t>
  </si>
  <si>
    <t xml:space="preserve">   В"язівське     лісництво </t>
  </si>
  <si>
    <t>Бук ліс.</t>
  </si>
  <si>
    <t xml:space="preserve">                                  Зіболківське     лісництво </t>
  </si>
  <si>
    <t>Дуб  зв</t>
  </si>
  <si>
    <t xml:space="preserve">ур. « Зіболки »    </t>
  </si>
  <si>
    <t>Д4</t>
  </si>
  <si>
    <t>Ялє</t>
  </si>
  <si>
    <r>
      <t xml:space="preserve">  </t>
    </r>
    <r>
      <rPr>
        <b/>
        <sz val="11"/>
        <rFont val="Bookman Old Style"/>
        <family val="1"/>
      </rPr>
      <t xml:space="preserve"> Велико - Мостівське     лісництво </t>
    </r>
  </si>
  <si>
    <t>ручн.</t>
  </si>
  <si>
    <r>
      <t xml:space="preserve">  </t>
    </r>
    <r>
      <rPr>
        <b/>
        <sz val="10"/>
        <rFont val="Bookman Old Style"/>
        <family val="1"/>
      </rPr>
      <t xml:space="preserve"> Любельське     лісництво </t>
    </r>
  </si>
  <si>
    <t xml:space="preserve">   Низівське     лісництво </t>
  </si>
  <si>
    <t>ур. "Діброва"</t>
  </si>
  <si>
    <t xml:space="preserve">       Соснівське   лісництво</t>
  </si>
  <si>
    <t xml:space="preserve">ур. « Березина »    </t>
  </si>
  <si>
    <t>ур. « Осмульського»</t>
  </si>
  <si>
    <t>ур. « Підрочин»</t>
  </si>
  <si>
    <t>ур. « Завоня»</t>
  </si>
  <si>
    <t>ур. « Стриганка»</t>
  </si>
  <si>
    <t xml:space="preserve">                    ЗВЕДЕНА</t>
  </si>
  <si>
    <t>Категорія лісопосадок: суцільні лісові культури</t>
  </si>
  <si>
    <t>Площа, до 0,1га</t>
  </si>
  <si>
    <t>Тип ЛРУ</t>
  </si>
  <si>
    <t>Витрати садивного матеріалу, тис.шт</t>
  </si>
  <si>
    <t>створення л/к</t>
  </si>
  <si>
    <t xml:space="preserve">в тому числі по головних породах </t>
  </si>
  <si>
    <t>Бп</t>
  </si>
  <si>
    <t>РАВА - РУСЬКЕ ЛІСНИЦТВО</t>
  </si>
  <si>
    <t>Мех.</t>
  </si>
  <si>
    <t>Ручний</t>
  </si>
  <si>
    <t xml:space="preserve">  2,5*0,5Сз   2,5*0,7Дчр</t>
  </si>
  <si>
    <t>35</t>
  </si>
  <si>
    <t xml:space="preserve">  2,5*0,5Сз   2,5*0,7Дз</t>
  </si>
  <si>
    <t>8р.Сз2р.Дз</t>
  </si>
  <si>
    <t>3,0*0,8</t>
  </si>
  <si>
    <t xml:space="preserve">  2,5*0,5Сз   2,5*0,7Бп</t>
  </si>
  <si>
    <t>8р.Сз2р.Бп</t>
  </si>
  <si>
    <t>23.1</t>
  </si>
  <si>
    <t>10Бкл</t>
  </si>
  <si>
    <t xml:space="preserve">                                      Природне поновлення</t>
  </si>
  <si>
    <t>19.1</t>
  </si>
  <si>
    <t>9.1</t>
  </si>
  <si>
    <t>38</t>
  </si>
  <si>
    <t>3.1</t>
  </si>
  <si>
    <t>ПИРЯТИНСЬКЕ ЛІСНИЦТВО</t>
  </si>
  <si>
    <t>15.2</t>
  </si>
  <si>
    <t>5.1</t>
  </si>
  <si>
    <t>1.1</t>
  </si>
  <si>
    <t>10.1</t>
  </si>
  <si>
    <t>ПОТЕЛИЦЬКЕ  ЛІСНИЦТВО</t>
  </si>
  <si>
    <t>10Сз</t>
  </si>
  <si>
    <t>4.1</t>
  </si>
  <si>
    <t>66</t>
  </si>
  <si>
    <t>21</t>
  </si>
  <si>
    <t>РІЧКІВСЬКЕ  ЛІСНИЦТВО</t>
  </si>
  <si>
    <t>14.1</t>
  </si>
  <si>
    <t>ЗАБІРСЬКЕ  ЛІСНИЦТВО</t>
  </si>
  <si>
    <t>15.1</t>
  </si>
  <si>
    <t>2,5*0,5Сз   2,5*0,8Дз</t>
  </si>
  <si>
    <t>11.1</t>
  </si>
  <si>
    <t>8.1</t>
  </si>
  <si>
    <t>ГІЙЧЕНСЬКЕ  ЛІСНИЦТВО</t>
  </si>
  <si>
    <t>7.2</t>
  </si>
  <si>
    <t>ВОЛИЦЬКЕ ЛІСНИЦТВО</t>
  </si>
  <si>
    <t>7.1</t>
  </si>
  <si>
    <t>ДІБРОВСЬКЕЕ   ЛІСНИЦТВО</t>
  </si>
  <si>
    <t>2.3</t>
  </si>
  <si>
    <t>25.1</t>
  </si>
  <si>
    <t>22.1</t>
  </si>
  <si>
    <t>16.1</t>
  </si>
  <si>
    <t>ХЛІВЧАНСЬКЕ   ЛІСНИЦТВО</t>
  </si>
  <si>
    <t>НЕМИРІВСЬКЕ ЛІСНИЦТВО</t>
  </si>
  <si>
    <t>24</t>
  </si>
  <si>
    <t>ЯВОРІВСЬКЕ  ЛІСНИЦТВО</t>
  </si>
  <si>
    <t>3,0*0,9</t>
  </si>
  <si>
    <t>10Мдє</t>
  </si>
  <si>
    <t>РОГІЗНЯНСЬКЕ  ЛІСНИЦТВО</t>
  </si>
  <si>
    <t>РОДАТИЦЬКЕ  ЛІСНИЦТВО</t>
  </si>
  <si>
    <t>ШКЛІВСЬКЕ ЛІСНИЦТВО</t>
  </si>
  <si>
    <t>НОВОЯВОРІВСЬКЕ   ЛІСНИЦТВО</t>
  </si>
  <si>
    <t>1.2</t>
  </si>
  <si>
    <t>СВИДНИЦЬКЕ  ЛІСНИЦТВО</t>
  </si>
  <si>
    <t>Всього л/к</t>
  </si>
  <si>
    <t>Всього п/п</t>
  </si>
  <si>
    <t>Разом по ДП</t>
  </si>
  <si>
    <t xml:space="preserve">    Зведена</t>
  </si>
  <si>
    <t>відомість</t>
  </si>
  <si>
    <t>Категорія  лісопосадок  : лісові  культури .</t>
  </si>
  <si>
    <t>Місцезна-</t>
  </si>
  <si>
    <t>Тип лісо-</t>
  </si>
  <si>
    <t xml:space="preserve">           Способи</t>
  </si>
  <si>
    <t>Витрати садивного , посівного матеріалу</t>
  </si>
  <si>
    <t>ходження</t>
  </si>
  <si>
    <t>виділ</t>
  </si>
  <si>
    <t>рослин.</t>
  </si>
  <si>
    <t>лісокульт.</t>
  </si>
  <si>
    <t>підготовка</t>
  </si>
  <si>
    <t>створ.</t>
  </si>
  <si>
    <t>Схема  змішування</t>
  </si>
  <si>
    <t>в т.ч.по головних породах</t>
  </si>
  <si>
    <t xml:space="preserve">(лісництво, </t>
  </si>
  <si>
    <t>тис.шт.</t>
  </si>
  <si>
    <t>Дуб</t>
  </si>
  <si>
    <t xml:space="preserve">Сосна </t>
  </si>
  <si>
    <t>Яли-</t>
  </si>
  <si>
    <t>Мод-</t>
  </si>
  <si>
    <t>Вільха</t>
  </si>
  <si>
    <t>Бе</t>
  </si>
  <si>
    <t>Інші</t>
  </si>
  <si>
    <t xml:space="preserve"> с/рада)</t>
  </si>
  <si>
    <t>кг</t>
  </si>
  <si>
    <t>звич.</t>
  </si>
  <si>
    <t>на</t>
  </si>
  <si>
    <t>рина</t>
  </si>
  <si>
    <t>чорна</t>
  </si>
  <si>
    <t>півн</t>
  </si>
  <si>
    <t>реза</t>
  </si>
  <si>
    <t>Сокальське лісництво</t>
  </si>
  <si>
    <t>механізов</t>
  </si>
  <si>
    <t>садіння</t>
  </si>
  <si>
    <t>Стенятин</t>
  </si>
  <si>
    <t>Перв'ятичі</t>
  </si>
  <si>
    <t>Волиця</t>
  </si>
  <si>
    <t>Бендюзьке лісництво</t>
  </si>
  <si>
    <t>ДДДДДДСССС</t>
  </si>
  <si>
    <t>Поториця</t>
  </si>
  <si>
    <t>Корчин</t>
  </si>
  <si>
    <t>Поздимир</t>
  </si>
  <si>
    <t>Витківське лісництво</t>
  </si>
  <si>
    <t>Яструбичі</t>
  </si>
  <si>
    <t>2,0х0,65*</t>
  </si>
  <si>
    <t>Новий Витків</t>
  </si>
  <si>
    <t>А2</t>
  </si>
  <si>
    <t>ССССБпССССБп</t>
  </si>
  <si>
    <t>А3</t>
  </si>
  <si>
    <t>Середпільці</t>
  </si>
  <si>
    <t>квартал</t>
  </si>
  <si>
    <t>Характеристика</t>
  </si>
  <si>
    <t>наявність підросту головних порід</t>
  </si>
  <si>
    <t>намічені  заходи</t>
  </si>
  <si>
    <t>порода склад</t>
  </si>
  <si>
    <t>Кількість</t>
  </si>
  <si>
    <t>висота</t>
  </si>
  <si>
    <t>добре</t>
  </si>
  <si>
    <t>10Ял</t>
  </si>
  <si>
    <t>задов.</t>
  </si>
  <si>
    <t>ввід недостаючих</t>
  </si>
  <si>
    <t>9Ял1Яц</t>
  </si>
  <si>
    <t>Гребенівське лісництво</t>
  </si>
  <si>
    <t>6Бк2Яц2Ял</t>
  </si>
  <si>
    <t>5Яц2Ял3Бк</t>
  </si>
  <si>
    <t>В.Синевиднянське лісництво</t>
  </si>
  <si>
    <t>6Яц3Бк1Ял</t>
  </si>
  <si>
    <t>7Яц2Ял1Бк</t>
  </si>
  <si>
    <t>Козівське лісництво</t>
  </si>
  <si>
    <t>8Ял2Яц</t>
  </si>
  <si>
    <t>5Яц4Ял1Бк</t>
  </si>
  <si>
    <t>Зелемянське лісництво</t>
  </si>
  <si>
    <t>Орівське лісництво</t>
  </si>
  <si>
    <t>лісосіка 18 р.</t>
  </si>
  <si>
    <t>Зруб 2018</t>
  </si>
  <si>
    <t>13,2</t>
  </si>
  <si>
    <t>зруб 2018р</t>
  </si>
  <si>
    <t>10Сзв</t>
  </si>
  <si>
    <t>Сасівське лісництво</t>
  </si>
  <si>
    <t>Смиків</t>
  </si>
  <si>
    <t>Плд</t>
  </si>
  <si>
    <t>зруб 18р</t>
  </si>
  <si>
    <r>
      <t>2,0</t>
    </r>
    <r>
      <rPr>
        <sz val="10"/>
        <rFont val="Arial Cyr"/>
        <family val="2"/>
      </rPr>
      <t>×</t>
    </r>
    <r>
      <rPr>
        <sz val="11"/>
        <color theme="1"/>
        <rFont val="Calibri"/>
        <family val="2"/>
      </rPr>
      <t xml:space="preserve">0,5     </t>
    </r>
  </si>
  <si>
    <t>15,1</t>
  </si>
  <si>
    <t>1,1</t>
  </si>
  <si>
    <t>104</t>
  </si>
  <si>
    <t>8,2</t>
  </si>
  <si>
    <r>
      <t>2,0</t>
    </r>
    <r>
      <rPr>
        <sz val="10"/>
        <rFont val="Arial Cyr"/>
        <family val="2"/>
      </rPr>
      <t>×</t>
    </r>
    <r>
      <rPr>
        <sz val="11"/>
        <color theme="1"/>
        <rFont val="Calibri"/>
        <family val="2"/>
      </rPr>
      <t xml:space="preserve">0,5;       </t>
    </r>
  </si>
  <si>
    <t>29</t>
  </si>
  <si>
    <t>6,1</t>
  </si>
  <si>
    <t>2,5х0,7;    3,0х1,0</t>
  </si>
  <si>
    <t>10Дзв;    10Влч</t>
  </si>
  <si>
    <t>55</t>
  </si>
  <si>
    <t>5,1</t>
  </si>
  <si>
    <t>68</t>
  </si>
  <si>
    <t>80</t>
  </si>
  <si>
    <t>5,3</t>
  </si>
  <si>
    <t>87</t>
  </si>
  <si>
    <t>26,1</t>
  </si>
  <si>
    <r>
      <t>2,5</t>
    </r>
    <r>
      <rPr>
        <sz val="10"/>
        <rFont val="Arial Cyr"/>
        <family val="2"/>
      </rPr>
      <t>×</t>
    </r>
    <r>
      <rPr>
        <sz val="11"/>
        <color theme="1"/>
        <rFont val="Calibri"/>
        <family val="2"/>
      </rPr>
      <t>0,7</t>
    </r>
  </si>
  <si>
    <t>88</t>
  </si>
  <si>
    <t>23,1</t>
  </si>
  <si>
    <t>89</t>
  </si>
  <si>
    <t>7,2</t>
  </si>
  <si>
    <t>7,3</t>
  </si>
  <si>
    <t>58</t>
  </si>
  <si>
    <t>60</t>
  </si>
  <si>
    <t>9,1</t>
  </si>
  <si>
    <t>62</t>
  </si>
  <si>
    <t>3,1</t>
  </si>
  <si>
    <t>71</t>
  </si>
  <si>
    <t>3,5</t>
  </si>
  <si>
    <t>91</t>
  </si>
  <si>
    <t>92</t>
  </si>
  <si>
    <t xml:space="preserve">2,0х0,5,  </t>
  </si>
  <si>
    <t xml:space="preserve">                Бродівське  лісництво</t>
  </si>
  <si>
    <t>16,2</t>
  </si>
  <si>
    <t>2,0Х0,5</t>
  </si>
  <si>
    <t>5,2</t>
  </si>
  <si>
    <t>31</t>
  </si>
  <si>
    <t>15,2</t>
  </si>
  <si>
    <t>природного поновлення на 2019 рік по  ДП "Бродівський лісгосп"</t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</si>
  <si>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b/>
        <u val="single"/>
        <sz val="12"/>
        <rFont val="Arial"/>
        <family val="2"/>
      </rPr>
      <t>2019</t>
    </r>
    <r>
      <rPr>
        <sz val="12"/>
        <rFont val="Arial"/>
        <family val="2"/>
      </rPr>
      <t xml:space="preserve"> рік по </t>
    </r>
    <r>
      <rPr>
        <b/>
        <u val="single"/>
        <sz val="12"/>
        <rFont val="Arial"/>
        <family val="2"/>
      </rPr>
      <t>Бродівському</t>
    </r>
    <r>
      <rPr>
        <sz val="12"/>
        <rFont val="Arial"/>
        <family val="2"/>
      </rPr>
      <t xml:space="preserve"> лісгоспу</t>
    </r>
  </si>
  <si>
    <t>Зруб 2018 року</t>
  </si>
  <si>
    <t>підготовка грунту осінню 2018р.9Сзв1Дзв+Ял</t>
  </si>
  <si>
    <t>підготовка грунту осінню 2018р. 10Сзв</t>
  </si>
  <si>
    <t>підготовка грунту осінню 2018р.7Сзв1Дзв1Ял1Гз</t>
  </si>
  <si>
    <t>підготовка грунту осінню 2018р. 9Сзв1Дзв</t>
  </si>
  <si>
    <t>підготовка грунту осінню 2018р 5Влч3Сзв2Бп</t>
  </si>
  <si>
    <t>Підготовка грунту осінню 2018 року 8ВЛч1Гз1Яз+Дзв</t>
  </si>
  <si>
    <t>Підготовка грунту осінню 20189 року 7Сзв1Дзв1ВЛч1Бп</t>
  </si>
  <si>
    <t>Підготовка грунту осінню 2018 року 7Сзв1Дзв1Гзв1Бп</t>
  </si>
  <si>
    <t>Підготовка грунту осінню 2018 року 8Сзв1Гзв1Бп</t>
  </si>
  <si>
    <t>Підготовка грунту осінню 2018 року 7Сзв1Дзв1Гз1Влч</t>
  </si>
  <si>
    <t>Підготовка грунту осінню 2018 року 8Влч2Бп</t>
  </si>
  <si>
    <t>Підготовка грунту осінню 2018 року 8Сзв2Бп</t>
  </si>
  <si>
    <t>Підготовка грунту осінню 2018 року 7Сзв1Гзв1Дзв1Дп</t>
  </si>
  <si>
    <t>Підготовка грунту осінню 2018 року 5Влч2Бп1Сзв1Дзв1Гз</t>
  </si>
  <si>
    <t>Підготовка грунту осінню 2018 року 5Влч2Сзв1Бп1Дзв1Гз</t>
  </si>
  <si>
    <t>Підготовка грунту осінню 2018 року 7Сзв1Дзв1Грз1Бп</t>
  </si>
  <si>
    <t>Підготовка грунту осінню 2018 року 10Сзв</t>
  </si>
  <si>
    <t>Підготовка грунту осінню 2018 року 8Влч1Гзв1Бп</t>
  </si>
  <si>
    <t>Підготовка грунту осінню 2018 року 7Сзв1Влч1Грз1Бп</t>
  </si>
  <si>
    <t>Підготовка грунту осінню 2018 року 8Сзв1Дзв1Грз</t>
  </si>
  <si>
    <t>Підготовка грунту осінню 2018 року 8Сзв1Дзв1Бп</t>
  </si>
  <si>
    <t>Підготовка грунту осінню 2018 року 9Сзв1Дзв</t>
  </si>
  <si>
    <t>Підготовка грунту осінню 2018 року 7Сзв1Дзв1Дп1Бп</t>
  </si>
  <si>
    <t>Підготовка грунту осінню 2018 року 9Сзв1Бп</t>
  </si>
  <si>
    <t>Підготовка грунту осінню 2018 року 7Сзв1Дзв1Гзв1Влч</t>
  </si>
  <si>
    <t>Підготовка грунту осінню 2018 року 8Влч2Дзв</t>
  </si>
  <si>
    <t>Підготовка грунту осінню 2018 року 7Влч1Бп1Дзв1Гзв</t>
  </si>
  <si>
    <t>підготовка грунту осінню 2018р.9Сзв1Влч</t>
  </si>
  <si>
    <t>підготовка грунту осінню 2018р.10Сзв</t>
  </si>
  <si>
    <t>підготовка грунту осінню 2017р. 6Дп2Сзв1Гз1Бп+Дзв</t>
  </si>
  <si>
    <t>підготовка грунту осінню 2018р. 8Сзв1Дзв1Дп+Бп</t>
  </si>
  <si>
    <t>підготовка грунту осінню 2018р.  8Сзв1Гзв1Дзв</t>
  </si>
  <si>
    <t>підготовка грунту осінню 2018р.6Сзв2Дзв2Гз</t>
  </si>
  <si>
    <t>підготовка грунту осінню 2018р.9Сзв1Дзв</t>
  </si>
  <si>
    <t>підготовка грунту осінню 2018р.8Сзв2Гзв</t>
  </si>
  <si>
    <t>підготовка грунту осінню 2018р.8Сзв1Гзв1Дзв</t>
  </si>
  <si>
    <t>підготовка грунту осінню 2018р  76Сзв1Дзв1Лп1Бп1Влч</t>
  </si>
  <si>
    <t>підготовка грунту осінню 2018р  9Сзв1Дзв</t>
  </si>
  <si>
    <t>підготовка грунту осінню 2018р. 8Сзв2Бп</t>
  </si>
  <si>
    <t>підготовка грунту осінню 2018р. 7Сзв2Дзв1Гзв</t>
  </si>
  <si>
    <t>підготовка грунту осінню 2018р.8Сзв2Дзв</t>
  </si>
  <si>
    <t>підготовка грунту осінню 2018р. 8Сзв1Дзв1Дп1Влч</t>
  </si>
  <si>
    <t>підготовка грунту осінню 2018р.8Сзв1Дп1Дзв</t>
  </si>
  <si>
    <t>підготовка грунту осінню 2018р. 7Сзв2Дзв1Влч</t>
  </si>
  <si>
    <t>підготовка грунту осінню 2018р.9Сзв1Гзв</t>
  </si>
  <si>
    <t>підготовка грунту осінню 2018р 2Сзв1Дзв3Дп2Влч1Бп1Ос</t>
  </si>
  <si>
    <t>Підготовка грунту осінню 2018 року 6Сзв1Дзв1Грз1Влч1БП</t>
  </si>
  <si>
    <t>Підготовка грунту осінню 2018 року 7Влч2Яз1Дзв</t>
  </si>
  <si>
    <t>Підготовка грунту осінню 2018 року 7Влч2Дзв1Бп</t>
  </si>
  <si>
    <t>Підготовка грунту осінню 2018року 9Сзв1Дзв</t>
  </si>
  <si>
    <t>Підготовка грунту осінню 2018року 9Сзв1Дзв+Бп</t>
  </si>
  <si>
    <t>Підготовка грунту осінню 2018року 6Сзв2Дп2Гз</t>
  </si>
  <si>
    <t>підготовка грунту осінню 2018р.7Сзв1Дзв1Яз1Влч</t>
  </si>
  <si>
    <t>підготовка грунту осінню 2018р.9Сзв1Дп+Дзв,Бп</t>
  </si>
  <si>
    <t>Підготовка грунту осінню 2018 року 5Сзв4Влч1Бп</t>
  </si>
  <si>
    <t>Підготовка грунту осінню 2018року 8Сзв2Дзв</t>
  </si>
  <si>
    <t>Підготовка грунту осінню 2018року 9Сзв1Бп</t>
  </si>
  <si>
    <t>підготовка грунту осінню 2018р.7Сзв3Дзв</t>
  </si>
  <si>
    <t>Підготовка грунту осінню 2018року 9Сзв1Бп+Дзв</t>
  </si>
  <si>
    <t>Підготовка грунту осінню 2018 року 8Влч1Дзв1Бп</t>
  </si>
  <si>
    <t>Підготовка грунту осінню 2018 року 7Влч2Дзв1Сзв</t>
  </si>
  <si>
    <t>Підготовка грунту осінню 2018 року 6Влч3Дзв1Бп</t>
  </si>
  <si>
    <t>Підготовка грунту осінню 2018 року 6Дзв2Сзв2Влч</t>
  </si>
  <si>
    <t>Проведення борозн через 2.0м  МТЗ-82+пкл-70 9Сзв1Дзв</t>
  </si>
  <si>
    <t>Проведення борозн через 2.0м  МТЗ-82+пкл-70 8Сзв2Дзв</t>
  </si>
  <si>
    <t>6Мд4Дп</t>
  </si>
  <si>
    <t>7Бк1Клг1Кля1Гз</t>
  </si>
  <si>
    <t>6Бк2Клг1Кля1Гз</t>
  </si>
  <si>
    <t>Проведення борозн через 3.0м  МТЗ-82+пкл-70 6Сзв4Дп</t>
  </si>
  <si>
    <t>зруб 19р</t>
  </si>
  <si>
    <t>Підготовка грунту осінню 2018 року 7Сзв1Гзв1Бп1Дзв</t>
  </si>
  <si>
    <t>7Мд3Дп</t>
  </si>
  <si>
    <t>5,6</t>
  </si>
  <si>
    <t>6,5</t>
  </si>
  <si>
    <t>6Бк2Клг2Кля+Гз</t>
  </si>
  <si>
    <t>7Бк1Кл12Кля1Гз</t>
  </si>
  <si>
    <t>5Бк2Клг1Кля2Гз</t>
  </si>
  <si>
    <t>6Бк1Клг2Кля1Гз</t>
  </si>
  <si>
    <t xml:space="preserve">відомість проектів лісових культур на 2019 рік по ДП "Бібрський лісгосп" </t>
  </si>
  <si>
    <r>
      <t xml:space="preserve">природного поновлення на   </t>
    </r>
    <r>
      <rPr>
        <b/>
        <u val="single"/>
        <sz val="12"/>
        <rFont val="Arial Narrow"/>
        <family val="2"/>
      </rPr>
      <t xml:space="preserve">2019  </t>
    </r>
    <r>
      <rPr>
        <b/>
        <sz val="12"/>
        <rFont val="Arial Narrow"/>
        <family val="2"/>
      </rPr>
      <t xml:space="preserve"> рік</t>
    </r>
  </si>
  <si>
    <t>Будьків</t>
  </si>
  <si>
    <t>зруб 2018 року</t>
  </si>
  <si>
    <t>3,0 Х 1,0</t>
  </si>
  <si>
    <t>10р.Дз+Ялє+Чш+Лпд</t>
  </si>
  <si>
    <t>біогр.Дчр,Мдє+Ялє+Чш+Лпд</t>
  </si>
  <si>
    <t>10р.Мдє+Ялє+Чш+Лпд</t>
  </si>
  <si>
    <t>Серники</t>
  </si>
  <si>
    <t>Білка-Подусів</t>
  </si>
  <si>
    <t>зруб 2018 р. після ІІ прийому рівномірно-поступової рубки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</si>
  <si>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з- 0,433 тис.шт.                                                   Ялє-  0,100  тис.шт.                                        Мдє - 0,100 тис.шт.                                      Чш - 0,017 тис.шт.                                        Лпд - 0,017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</si>
  <si>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 тис.шт                                                                           </t>
    </r>
  </si>
  <si>
    <t>юю</t>
  </si>
  <si>
    <t>3,2,1</t>
  </si>
  <si>
    <t>3,2,2</t>
  </si>
  <si>
    <t>3,1,2</t>
  </si>
  <si>
    <t>3,1,3</t>
  </si>
  <si>
    <t>відомість проектів лісових культур, промислових плантацій і природнього поновлення на 2019 рік по ДП "Боринське ЛГ"</t>
  </si>
  <si>
    <t>Зруб 18р.</t>
  </si>
  <si>
    <t>4рЯц2рБк4рЯц</t>
  </si>
  <si>
    <t>Зруб 12р.</t>
  </si>
  <si>
    <t>ручний-1,6</t>
  </si>
  <si>
    <t>3 х 1</t>
  </si>
  <si>
    <t>ручний-0,9</t>
  </si>
  <si>
    <t>26.4</t>
  </si>
  <si>
    <t>ручний-0,8</t>
  </si>
  <si>
    <t>галявина</t>
  </si>
  <si>
    <t>ручний-1,7</t>
  </si>
  <si>
    <t>ручний-0,4</t>
  </si>
  <si>
    <t>4рЯц2рДч4рЯц</t>
  </si>
  <si>
    <t>ручний-1,2</t>
  </si>
  <si>
    <t>9.2</t>
  </si>
  <si>
    <t>7Ял3Яц+Бк</t>
  </si>
  <si>
    <t>9Бк1Яц+Ял</t>
  </si>
  <si>
    <t>D3-яц-ял-Бк</t>
  </si>
  <si>
    <t>10Бк+Яц+Ял</t>
  </si>
  <si>
    <t>34.3</t>
  </si>
  <si>
    <t>С3-ял-яц-Бк</t>
  </si>
  <si>
    <t>41</t>
  </si>
  <si>
    <t>5Бк4Яц1Ял</t>
  </si>
  <si>
    <t>18.4</t>
  </si>
  <si>
    <t>5Яц1Ял4Бк</t>
  </si>
  <si>
    <t>Верхньоввисоцьке</t>
  </si>
  <si>
    <t>відомість проектів лісових культур на весну 2019 року по ДП "Славське лісове господарство"</t>
  </si>
  <si>
    <t>відомість проектів природного поновлення на 2019 рік по ДП "Славське лісове господарство"</t>
  </si>
  <si>
    <r>
      <t>D</t>
    </r>
    <r>
      <rPr>
        <vertAlign val="subscript"/>
        <sz val="14"/>
        <color indexed="8"/>
        <rFont val="Arial"/>
        <family val="2"/>
      </rPr>
      <t>3</t>
    </r>
  </si>
  <si>
    <t>зруб 2018</t>
  </si>
  <si>
    <r>
      <t>C</t>
    </r>
    <r>
      <rPr>
        <vertAlign val="subscript"/>
        <sz val="14"/>
        <color indexed="8"/>
        <rFont val="Arial"/>
        <family val="2"/>
      </rPr>
      <t>3</t>
    </r>
  </si>
  <si>
    <t>6Ял3Бк1Мд</t>
  </si>
  <si>
    <t>6Ял2Бк1Яв1Мд</t>
  </si>
  <si>
    <t>7Бк2Ял1Мд</t>
  </si>
  <si>
    <r>
      <t>D</t>
    </r>
    <r>
      <rPr>
        <vertAlign val="subscript"/>
        <sz val="14"/>
        <color indexed="8"/>
        <rFont val="Arial"/>
        <family val="2"/>
      </rPr>
      <t>3</t>
    </r>
  </si>
  <si>
    <r>
      <t>C</t>
    </r>
    <r>
      <rPr>
        <vertAlign val="subscript"/>
        <sz val="14"/>
        <color indexed="8"/>
        <rFont val="Arial"/>
        <family val="2"/>
      </rPr>
      <t>3</t>
    </r>
  </si>
  <si>
    <t>5Яв2Бк2Яц1Яв</t>
  </si>
  <si>
    <t>6Бк2Яв1Ял1Яц</t>
  </si>
  <si>
    <t>4Бк3Яц2Яв1Ял</t>
  </si>
  <si>
    <t>5Бк3Яц2Ял</t>
  </si>
  <si>
    <t>4Яц4Бк2Ял</t>
  </si>
  <si>
    <t>6Ял2Бк2Яв</t>
  </si>
  <si>
    <t>6Бк3Ял1Яв</t>
  </si>
  <si>
    <t>6Ял3Яв1Бк</t>
  </si>
  <si>
    <t>7Ял2Бк1Яв</t>
  </si>
  <si>
    <t>6Бк4Яц</t>
  </si>
  <si>
    <t>4Яц4Ял</t>
  </si>
  <si>
    <t>ЯлЯцБк</t>
  </si>
  <si>
    <t>5Бк3Ял2Яв</t>
  </si>
  <si>
    <t>9Ял1Яц+Бк</t>
  </si>
  <si>
    <t>8Бк1Яв1Ял</t>
  </si>
  <si>
    <t>6Бк2Яц1Ял1Яв</t>
  </si>
  <si>
    <t>7Бк1Яц1Ял1Яв</t>
  </si>
  <si>
    <t>5Яц4Бк1Ял+Яв</t>
  </si>
  <si>
    <t>4Яц4Бк1Ял1Яв</t>
  </si>
  <si>
    <t>доповнення</t>
  </si>
  <si>
    <t>Зведена відомість проектів лісових культур , природного поновлення на 2019 рік по ДП "Турківське ЛГ"</t>
  </si>
  <si>
    <t>9Яц1Мд</t>
  </si>
  <si>
    <t>осінь</t>
  </si>
  <si>
    <t>9Яц1Яв.</t>
  </si>
  <si>
    <t>весна</t>
  </si>
  <si>
    <t>Студівка</t>
  </si>
  <si>
    <t>7Бк3Яц</t>
  </si>
  <si>
    <t>вручну   вручну</t>
  </si>
  <si>
    <t>вручну  вручну</t>
  </si>
  <si>
    <t>Вовче</t>
  </si>
  <si>
    <t>Зубрицька дача</t>
  </si>
  <si>
    <t>Росохачка</t>
  </si>
  <si>
    <t>Стебний</t>
  </si>
  <si>
    <t>Зубрицька дача4</t>
  </si>
  <si>
    <t>7.1.1</t>
  </si>
  <si>
    <t>7.1.2</t>
  </si>
  <si>
    <t>7.1.3</t>
  </si>
  <si>
    <t>7.2.1</t>
  </si>
  <si>
    <t>10Яц+Ял</t>
  </si>
  <si>
    <t>Явора</t>
  </si>
  <si>
    <t>Ріки</t>
  </si>
  <si>
    <t>Головське</t>
  </si>
  <si>
    <t>В.розтока.</t>
  </si>
  <si>
    <t>Др.потік</t>
  </si>
  <si>
    <t>Ярчики</t>
  </si>
  <si>
    <t>5Бк3Ял2Яц</t>
  </si>
  <si>
    <t xml:space="preserve">    відомість проектів лісових культур, промислових плантацій і природного поновлення на 2019 рік по ДП „Золочівський лісгосп”</t>
  </si>
  <si>
    <t>С3-Гсд</t>
  </si>
  <si>
    <t xml:space="preserve">Дзв 2,5х0,7 Сзв 2,5х0,5 </t>
  </si>
  <si>
    <t>6рДзв4рСзв</t>
  </si>
  <si>
    <t>15,3</t>
  </si>
  <si>
    <t>С2-Гдс</t>
  </si>
  <si>
    <t>8рСзв2рДзв</t>
  </si>
  <si>
    <t>С4-Влч</t>
  </si>
  <si>
    <t>10 Влч</t>
  </si>
  <si>
    <t>12,1</t>
  </si>
  <si>
    <t>27,3</t>
  </si>
  <si>
    <t>23,3</t>
  </si>
  <si>
    <t>Д2-Дгб</t>
  </si>
  <si>
    <t>С4-Влх</t>
  </si>
  <si>
    <t>Д4-Влч</t>
  </si>
  <si>
    <t>Д3-Бд</t>
  </si>
  <si>
    <t>Д2-Гд</t>
  </si>
  <si>
    <t>В2-Дс</t>
  </si>
  <si>
    <t>8Сз2Дз</t>
  </si>
  <si>
    <t>Д3-Дгб</t>
  </si>
  <si>
    <t>Д2-Гбд</t>
  </si>
  <si>
    <t>Д2-Гдб</t>
  </si>
  <si>
    <t>9рДз1рЯл</t>
  </si>
  <si>
    <t>10,1</t>
  </si>
  <si>
    <t>19,2</t>
  </si>
  <si>
    <t>18,1</t>
  </si>
  <si>
    <t>2,3</t>
  </si>
  <si>
    <t>Словітського лісництво</t>
  </si>
  <si>
    <t>ння на 2019 рік</t>
  </si>
  <si>
    <t>ур. "Проломи"</t>
  </si>
  <si>
    <t>6рСз1рЯл3рДз+Мд+Чрш</t>
  </si>
  <si>
    <t>6рСз1рЯл3рДз+Мд+Ябл</t>
  </si>
  <si>
    <t>ур. "Вечорки"</t>
  </si>
  <si>
    <t>ур. "Волиця"</t>
  </si>
  <si>
    <t>6рСз1рЯл2рДз1рМд+Грш</t>
  </si>
  <si>
    <t>ур. "Двірці"</t>
  </si>
  <si>
    <t>6рСз1рЯл3рДз+Мд+Грш</t>
  </si>
  <si>
    <t>ур. "Деревня"</t>
  </si>
  <si>
    <t>6рСз1рЯл2рДз1рМд+Чрш</t>
  </si>
  <si>
    <t>6рСз1рЯл2рДз1рМд+Ябл</t>
  </si>
  <si>
    <t>6рСз3рБп1рМд</t>
  </si>
  <si>
    <t>ур. "В.Мости"</t>
  </si>
  <si>
    <t>6рСз1рЯл2рДз1рМд+Кл+Ябл</t>
  </si>
  <si>
    <t>6рСз1рЯл2рДз1рМд+Кл+Грш</t>
  </si>
  <si>
    <t>ур. "Боянець"</t>
  </si>
  <si>
    <t>6рСз3рДз1рВлч+Грш</t>
  </si>
  <si>
    <t>Дуб зв.</t>
  </si>
  <si>
    <t>6рДз1рЯл2рСз1рМд+Грш</t>
  </si>
  <si>
    <t>6рДз1рЯл2рСз1рМд+Чрш</t>
  </si>
  <si>
    <t>Ур. "Болотня"</t>
  </si>
  <si>
    <t>6рСз1рЯл2рДз1рМд+Кл+Чрш</t>
  </si>
  <si>
    <t>6рСз1рМд3рБп</t>
  </si>
  <si>
    <t>6рСз3рДз1рЯл+Мд+Ябл</t>
  </si>
  <si>
    <t>Ур. "Борове"</t>
  </si>
  <si>
    <t>6рСз3рДз1рЯл+Мд+Грш</t>
  </si>
  <si>
    <t>Ур. "Бабка"</t>
  </si>
  <si>
    <t>Ур. "Замазярня"</t>
  </si>
  <si>
    <t>Ур. "Морозове"</t>
  </si>
  <si>
    <t>6рСз3рДз1рЯл+Мд+Кл</t>
  </si>
  <si>
    <t>Ур. "Хімки"</t>
  </si>
  <si>
    <t>6рДз1рЯл2рСз1рМд+Кл+Ябл</t>
  </si>
  <si>
    <t>Ур. "Перекалки"</t>
  </si>
  <si>
    <t>Ур. "Три кіпці"</t>
  </si>
  <si>
    <t>Ур. "Купичволя"</t>
  </si>
  <si>
    <t>6рСз2рВлч2рДз+Кл+Ябл</t>
  </si>
  <si>
    <t>С3-С4</t>
  </si>
  <si>
    <t>6рСз2рДз1Ялє1Мдє+Ябл+Влч</t>
  </si>
  <si>
    <t>6рСз2рДз1Ялє1Мдє+Грш+Клг+Влч</t>
  </si>
  <si>
    <t>6рСз2рДз1Ялє1Мдє+Чрш+Клг+Влч</t>
  </si>
  <si>
    <t>6рСз1рКл2рДз1Ялє+Мдє+Ябл+Влч</t>
  </si>
  <si>
    <t>6рСз1рКл2рДз1Ялє+Мдє+Чрш+Влч</t>
  </si>
  <si>
    <t>6рСз1рКл2рДз1Ялє+Мдє+Грш+Влч</t>
  </si>
  <si>
    <t>6рСз2рДз1Ялє1Мдє+Грш+Влч</t>
  </si>
  <si>
    <t xml:space="preserve">ур. « Нагорецьке »    </t>
  </si>
  <si>
    <t>6Дз2Мд2Ял+Кл+Вл+Яб</t>
  </si>
  <si>
    <t>6Сз1Кл2Дз1Ял+Мд+Яб</t>
  </si>
  <si>
    <t>6Сз2Дз1Ял1Вл+Мд+Кл+Яб</t>
  </si>
  <si>
    <t>6Сз2Дз1Мд1Ял+Яб</t>
  </si>
  <si>
    <t>31,1</t>
  </si>
  <si>
    <t>7Дз2Сз1Ял+Кл+Мд</t>
  </si>
  <si>
    <t>6Сз3Дз1Ял+Мд+Кл</t>
  </si>
  <si>
    <t>40,1</t>
  </si>
  <si>
    <t>6Дз2Сз1Ял1Мд+Кл+Яб</t>
  </si>
  <si>
    <t>6Сз2Дз1Ял1Мд+Вл+Яб</t>
  </si>
  <si>
    <t>6Дз1Ял2Сз1Мд+Кл+Яб</t>
  </si>
  <si>
    <t>6Сз2Дз1Мд1Ял+Кл+Яб</t>
  </si>
  <si>
    <t>6Сз1Кл2Дз1Ял+Мд</t>
  </si>
  <si>
    <t>6Дз2Мд2Ял+Кл+Яб</t>
  </si>
  <si>
    <t xml:space="preserve">ур. « Вихопні »    </t>
  </si>
  <si>
    <t>6Сз3Дз1Ял+Мд+Кл+Яб</t>
  </si>
  <si>
    <t>6Сз2Дз1Ял1Мд+Яб</t>
  </si>
  <si>
    <t>58,2</t>
  </si>
  <si>
    <t>6Дз3Мд1Ял+Яб</t>
  </si>
  <si>
    <t>32,1</t>
  </si>
  <si>
    <t>6,2</t>
  </si>
  <si>
    <t>8,1</t>
  </si>
  <si>
    <t>1,2</t>
  </si>
  <si>
    <t>59,1</t>
  </si>
  <si>
    <t>36,1</t>
  </si>
  <si>
    <t>ур. "Гута"</t>
  </si>
  <si>
    <t>7рДз1рЯл2рМд+Грш</t>
  </si>
  <si>
    <t>ур. "Варяж"</t>
  </si>
  <si>
    <t>6рДз1рЯс1рЯл1рЯс1рМд+Грш</t>
  </si>
  <si>
    <t>7рДз1рЯл2рМд+Ябл</t>
  </si>
  <si>
    <t>ур. "Чорний ліс"</t>
  </si>
  <si>
    <t>7рДз1рЯл2рМд+Чрш</t>
  </si>
  <si>
    <t>ур. "Бірок"</t>
  </si>
  <si>
    <t>ур. "Белз"</t>
  </si>
  <si>
    <t>6рДз1рЯс1рМє1рЯс1Ял</t>
  </si>
  <si>
    <t>7рДз1рЯл2рМд+Влч+Чрш</t>
  </si>
  <si>
    <t>ур. "Луцьки"</t>
  </si>
  <si>
    <t xml:space="preserve">                                   Природне поновлення</t>
  </si>
  <si>
    <t>6рДз2рЯл2рМд+Влч+Грш</t>
  </si>
  <si>
    <t>6рСз1рКл3рДз+Мд+Ял+Ябл</t>
  </si>
  <si>
    <t>ур. « Гора»</t>
  </si>
  <si>
    <t>2,2-2,3</t>
  </si>
  <si>
    <t>6рСз1рДп3рБп</t>
  </si>
  <si>
    <t>2,4-2,6</t>
  </si>
  <si>
    <t>6рСз4рДз+Ял+Мд+Чрш</t>
  </si>
  <si>
    <t>35,1-35,2</t>
  </si>
  <si>
    <t>6рСз3рБп1рМд+Ял+Ябл</t>
  </si>
  <si>
    <t>6рСз1рЯл2рДз1рМд+Влч+Грш</t>
  </si>
  <si>
    <t>6рСз3рБп1рМд+Ял+Грш</t>
  </si>
  <si>
    <t>32,1-32,2</t>
  </si>
  <si>
    <t>6рСз3рБп1рМд+Ял+Чрш</t>
  </si>
  <si>
    <t>3рСз1рБп2рСз1рБп2Сз1Бп</t>
  </si>
  <si>
    <t>17,2-17,3</t>
  </si>
  <si>
    <t>ур. « Бикова»</t>
  </si>
  <si>
    <t>6рДз1рЯл1рМд2рВлч+Грш</t>
  </si>
  <si>
    <t>6рСз3рДз1рМд+Ял+Чрш</t>
  </si>
  <si>
    <t>ур. Стриганка</t>
  </si>
  <si>
    <t>Бутинське лісництво</t>
  </si>
  <si>
    <t>відомість проектів лісових культур, лісових  плантацій та природного поновлення на 2019 рік по ДП "РАВА - РУСЬКИЙ ЛІСГОСП"</t>
  </si>
  <si>
    <t>л-ка 2018</t>
  </si>
  <si>
    <t>21.3</t>
  </si>
  <si>
    <t xml:space="preserve">  2,5*0,5Сз   2,5*0,7Дз,Яцб </t>
  </si>
  <si>
    <t>6рСз1рЯцб2рДз1рЯцб</t>
  </si>
  <si>
    <t>21.4</t>
  </si>
  <si>
    <t>21.5</t>
  </si>
  <si>
    <t>20.5</t>
  </si>
  <si>
    <t>6.4</t>
  </si>
  <si>
    <t>5рСз5рДз</t>
  </si>
  <si>
    <t xml:space="preserve">  2,5*0,5Сз   </t>
  </si>
  <si>
    <t>8р.Сз2р.Дчр.</t>
  </si>
  <si>
    <t>26.1</t>
  </si>
  <si>
    <t>23.3</t>
  </si>
  <si>
    <t>12.3</t>
  </si>
  <si>
    <t>28.1</t>
  </si>
  <si>
    <t>15.3</t>
  </si>
  <si>
    <t>6.3</t>
  </si>
  <si>
    <t>0,8</t>
  </si>
  <si>
    <t>0,7</t>
  </si>
  <si>
    <t xml:space="preserve">  2,5*0,5Сз   2,5*1,1Мдє</t>
  </si>
  <si>
    <t xml:space="preserve">10Сз  - 0,4 га                     10Мдє - 0,3 га   </t>
  </si>
  <si>
    <t>0,9</t>
  </si>
  <si>
    <t>0,6</t>
  </si>
  <si>
    <t>Ручн.</t>
  </si>
  <si>
    <t>0,3</t>
  </si>
  <si>
    <t xml:space="preserve">  2,5*0,5Сз   2,5*1,0Бкл</t>
  </si>
  <si>
    <t>7р.Сз3р.Бкл</t>
  </si>
  <si>
    <t>1,0</t>
  </si>
  <si>
    <t>6рСз1рЯлє2рДз1рЯлє</t>
  </si>
  <si>
    <t xml:space="preserve">10Сз  - 0,6 га                     10Мдє - 0,4 га   </t>
  </si>
  <si>
    <t>48.1</t>
  </si>
  <si>
    <t>51.1</t>
  </si>
  <si>
    <t>52.1</t>
  </si>
  <si>
    <t xml:space="preserve">8р.Сз2р.Бп  - 0,8га                     10Влч - 0,2га   </t>
  </si>
  <si>
    <t>6р.Сз1р.Ялє2р.Дз1р.Ялє-0,4га   10Влч-0,1га</t>
  </si>
  <si>
    <r>
      <t>А</t>
    </r>
    <r>
      <rPr>
        <b/>
        <vertAlign val="subscript"/>
        <sz val="20"/>
        <rFont val="Times New Roman"/>
        <family val="1"/>
      </rPr>
      <t>4</t>
    </r>
  </si>
  <si>
    <t>1.7</t>
  </si>
  <si>
    <t>2.5</t>
  </si>
  <si>
    <t xml:space="preserve">  2,5*0,5Сз   2,5*1,2Влч</t>
  </si>
  <si>
    <t xml:space="preserve">10Сз  - 2,0 га                     10Влч - 0,7 га   </t>
  </si>
  <si>
    <t>11.6</t>
  </si>
  <si>
    <t>28.2</t>
  </si>
  <si>
    <t>2.4</t>
  </si>
  <si>
    <t>9.5</t>
  </si>
  <si>
    <t>5.3</t>
  </si>
  <si>
    <t>50.1</t>
  </si>
  <si>
    <t>25.4</t>
  </si>
  <si>
    <t>25.5</t>
  </si>
  <si>
    <t>25.6</t>
  </si>
  <si>
    <t>32.1</t>
  </si>
  <si>
    <t>13.2</t>
  </si>
  <si>
    <t>13.3</t>
  </si>
  <si>
    <t>13.1</t>
  </si>
  <si>
    <t>35.1</t>
  </si>
  <si>
    <t>35.2</t>
  </si>
  <si>
    <t>6рСз1рЯлє2рДз1рЯл - 0,5 га                                  10Дз- 0,2 га</t>
  </si>
  <si>
    <t>6рСз1рЯлє2рДз1рЯл - 0,7 га                                  10Дз- 0,3 га</t>
  </si>
  <si>
    <t xml:space="preserve">  2,5*0,5Сз   2,5*0,8Дз  2,5*1,1Мдє</t>
  </si>
  <si>
    <t xml:space="preserve">6р.Сз4р.Дз  - 0,5га                     10Мдє - 0,5 га   </t>
  </si>
  <si>
    <t xml:space="preserve">  2,5*0,5Сз   2,5*0,8Дз </t>
  </si>
  <si>
    <t xml:space="preserve">6р.Сз4р.Дз              </t>
  </si>
  <si>
    <t xml:space="preserve">  2,5*0,5Сз   2,5*0,7Дз,Ялє  2,5*0,8 Яцб</t>
  </si>
  <si>
    <t>6рСз1рЯлє2рДз1рЯл - 0,7 га                                  10Яцб- 0,3 га</t>
  </si>
  <si>
    <t>5.4</t>
  </si>
  <si>
    <t xml:space="preserve">10Сз  - 0,4 га                              10Дз - 0,5 га   </t>
  </si>
  <si>
    <t xml:space="preserve">  2,5*0,5Сз   2,5*0,5Бп</t>
  </si>
  <si>
    <t>2,5*0,8</t>
  </si>
  <si>
    <r>
      <t>Д</t>
    </r>
    <r>
      <rPr>
        <b/>
        <vertAlign val="subscript"/>
        <sz val="20"/>
        <rFont val="Times New Roman"/>
        <family val="1"/>
      </rPr>
      <t>3</t>
    </r>
  </si>
  <si>
    <t xml:space="preserve">  2,5*0,5Сз,Ялє   2,5*0,8Дз </t>
  </si>
  <si>
    <t>МИХАЙЛІВСЬКЕ  ЛІСНИЦТВО</t>
  </si>
  <si>
    <t>12.5</t>
  </si>
  <si>
    <t>9.4</t>
  </si>
  <si>
    <t>Dз</t>
  </si>
  <si>
    <t xml:space="preserve">ручне сад. під меч Колосова </t>
  </si>
  <si>
    <t>4рДзв2рЯв/6Дзв4Яв</t>
  </si>
  <si>
    <t>вручну площадками 0,3х0,3м</t>
  </si>
  <si>
    <r>
      <t>Комарно</t>
    </r>
    <r>
      <rPr>
        <b/>
        <sz val="8"/>
        <rFont val="Arial Cyr"/>
        <family val="0"/>
      </rPr>
      <t xml:space="preserve">      Л/К                                   ур. "Паланики"</t>
    </r>
  </si>
  <si>
    <t>18_10</t>
  </si>
  <si>
    <t>Механізовано борознами шириною 3,0 м.</t>
  </si>
  <si>
    <t>3,0х1,0 3300шт/га</t>
  </si>
  <si>
    <t xml:space="preserve">  10рМдє                 10Мдє                           </t>
  </si>
  <si>
    <t>"Кошарки"              Городоцький  район</t>
  </si>
  <si>
    <t>Механізовано борознами шириною 2,0 м.</t>
  </si>
  <si>
    <t xml:space="preserve">  10рДзв                    10Дзв                            </t>
  </si>
  <si>
    <t xml:space="preserve">  10рДзв                   10Дзв                            </t>
  </si>
  <si>
    <t>9_1</t>
  </si>
  <si>
    <t>16_1</t>
  </si>
  <si>
    <t>"Підвисоке"              Миколаївський  район</t>
  </si>
  <si>
    <t>18_1</t>
  </si>
  <si>
    <t>4_1</t>
  </si>
  <si>
    <t>2х1     5000</t>
  </si>
  <si>
    <t>7Сзв3Дзв-4,8т.шт/га</t>
  </si>
  <si>
    <r>
      <t xml:space="preserve"> </t>
    </r>
    <r>
      <rPr>
        <b/>
        <sz val="10"/>
        <rFont val="Arial Cyr"/>
        <family val="0"/>
      </rPr>
      <t xml:space="preserve">Крукеницьке </t>
    </r>
    <r>
      <rPr>
        <b/>
        <sz val="8"/>
        <rFont val="Arial Cyr"/>
        <family val="2"/>
      </rPr>
      <t xml:space="preserve">л-тво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    ур. ’’ Крукеницька дача ‘‘            </t>
    </r>
  </si>
  <si>
    <r>
      <t>D</t>
    </r>
    <r>
      <rPr>
        <sz val="8"/>
        <rFont val="Arial Cyr"/>
        <family val="0"/>
      </rPr>
      <t>4</t>
    </r>
  </si>
  <si>
    <r>
      <t>Крукеничі</t>
    </r>
    <r>
      <rPr>
        <b/>
        <sz val="8"/>
        <rFont val="Arial Cyr"/>
        <family val="0"/>
      </rPr>
      <t xml:space="preserve">     Природне                                   ур. "Крукеницька дача "</t>
    </r>
  </si>
  <si>
    <t>6Сзв2Дзв2Дчр+Бк-6,1т.шт/га</t>
  </si>
  <si>
    <r>
      <t xml:space="preserve"> </t>
    </r>
    <r>
      <rPr>
        <b/>
        <sz val="10"/>
        <rFont val="Arial Cyr"/>
        <family val="0"/>
      </rPr>
      <t xml:space="preserve">Мостиське </t>
    </r>
    <r>
      <rPr>
        <b/>
        <sz val="8"/>
        <rFont val="Arial Cyr"/>
        <family val="2"/>
      </rPr>
      <t xml:space="preserve">л-тво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  Ур. "Соколя"            </t>
    </r>
  </si>
  <si>
    <r>
      <t>С</t>
    </r>
    <r>
      <rPr>
        <vertAlign val="subscript"/>
        <sz val="9"/>
        <rFont val="Times New Roman"/>
        <family val="1"/>
      </rPr>
      <t>4</t>
    </r>
  </si>
  <si>
    <t>Ур. "Соколя"</t>
  </si>
  <si>
    <t>27,6,1</t>
  </si>
  <si>
    <t>Ур. "Старява"</t>
  </si>
  <si>
    <t>Ур. " Шегині"</t>
  </si>
  <si>
    <t>3рДзв2рЯв      6Дзв4Яв</t>
  </si>
  <si>
    <t>Мостиське л-во  Природ. Ур. "Соколя"</t>
  </si>
  <si>
    <t xml:space="preserve">6Сзв2Дзв1Дчр1Бп -6,7     </t>
  </si>
  <si>
    <t xml:space="preserve">6Сзв2Дзв1Гз1Бп -6,1     </t>
  </si>
  <si>
    <t xml:space="preserve">6Сзв2Дзв1Гз1Бп -6,3     </t>
  </si>
  <si>
    <t xml:space="preserve">9Влч1Яв -6,4     </t>
  </si>
  <si>
    <t>Ур. " Старява"</t>
  </si>
  <si>
    <t xml:space="preserve">6Сзв2Дзв1Дчр1Бп -6,1     </t>
  </si>
  <si>
    <t xml:space="preserve">9Влч1Бп -6,1     </t>
  </si>
  <si>
    <t>Ур. " Биків"</t>
  </si>
  <si>
    <t xml:space="preserve">8Влч1Гз1Ос -6,1     </t>
  </si>
  <si>
    <t>4,1,1</t>
  </si>
  <si>
    <t>5Яцб4Бк1Яв-8,9</t>
  </si>
  <si>
    <t>7Яцб2Бк1Ял+Яв-11,0</t>
  </si>
  <si>
    <t>6Яцб3Ял1Сзв-8,5</t>
  </si>
  <si>
    <t>9Яцб1Ял+Бк-8,2</t>
  </si>
  <si>
    <t>7Яцб3Ял+Бк-8,8</t>
  </si>
  <si>
    <t>6Яцб3Ял1Бк-8,0</t>
  </si>
  <si>
    <t>8Яцб2Ял+Бп-8,8</t>
  </si>
  <si>
    <t>7Яцб2Бк1Ял-9,5</t>
  </si>
  <si>
    <t>25,1,1</t>
  </si>
  <si>
    <t>6Яцб4Бк+Ял-10,2</t>
  </si>
  <si>
    <t>8Яцб2Ял+Сзв-10,0</t>
  </si>
  <si>
    <t>3,1,1</t>
  </si>
  <si>
    <t>8Яцб2Бк+Ял-11,0</t>
  </si>
  <si>
    <t>10Яцб+Ял+Бк-8,0</t>
  </si>
  <si>
    <t>8Яцб2Бк+Ял-8,8</t>
  </si>
  <si>
    <t>9Яцб1Бк-9,0</t>
  </si>
  <si>
    <t>10Яцб+Ял+Бк-8,2</t>
  </si>
  <si>
    <t>15,3,1</t>
  </si>
  <si>
    <t>7Яцб2Бкл1Ял-9,8</t>
  </si>
  <si>
    <t>5,1,1</t>
  </si>
  <si>
    <t>8Яцб1Ял1Бк-10,0</t>
  </si>
  <si>
    <r>
      <rPr>
        <b/>
        <sz val="8"/>
        <rFont val="Arial Cyr"/>
        <family val="0"/>
      </rPr>
      <t xml:space="preserve"> </t>
    </r>
    <r>
      <rPr>
        <b/>
        <sz val="10"/>
        <rFont val="Arial Cyr"/>
        <family val="0"/>
      </rPr>
      <t>Підбужське</t>
    </r>
    <r>
      <rPr>
        <sz val="8"/>
        <rFont val="Arial Cyr"/>
        <family val="2"/>
      </rPr>
      <t xml:space="preserve"> л-во. природне</t>
    </r>
    <r>
      <rPr>
        <sz val="12"/>
        <rFont val="Arial Cyr"/>
        <family val="0"/>
      </rPr>
      <t xml:space="preserve">.  </t>
    </r>
    <r>
      <rPr>
        <sz val="8"/>
        <rFont val="Arial Cyr"/>
        <family val="0"/>
      </rPr>
      <t>ур."Гаївка"</t>
    </r>
  </si>
  <si>
    <t>8Яцб1Яв1Сзв-12,1</t>
  </si>
  <si>
    <t>ур."Гаївка"</t>
  </si>
  <si>
    <t>10Яцб+Сзв-10,2</t>
  </si>
  <si>
    <t>9Яцб1Бкл-11,6</t>
  </si>
  <si>
    <t>ур."Кути"</t>
  </si>
  <si>
    <t>8Яцб2Бкл-10,9</t>
  </si>
  <si>
    <t>ур. "Рубаний"</t>
  </si>
  <si>
    <t>9Яцб1Бкл-10,5</t>
  </si>
  <si>
    <t>9Яцб1Сзв+Бк-11,1</t>
  </si>
  <si>
    <t>ур."Костів"</t>
  </si>
  <si>
    <t>8Яцб2Бкл-10,8</t>
  </si>
  <si>
    <t>9Яцб1Бкл-10,9</t>
  </si>
  <si>
    <t>9Яцб1Бкл-10,4</t>
  </si>
  <si>
    <t>8Яцб2Бкл-11,4</t>
  </si>
  <si>
    <t>8Яцб2Бкл-10,2</t>
  </si>
  <si>
    <t>7Яцб2Сзв1Бкл-10,9</t>
  </si>
  <si>
    <t>7Яцб2Сзв1Бкл-10,2</t>
  </si>
  <si>
    <t>7Яцб2Сзв1Бкл-11,2</t>
  </si>
  <si>
    <r>
      <t>Рудківське л-во</t>
    </r>
    <r>
      <rPr>
        <b/>
        <sz val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Л/К </t>
    </r>
    <r>
      <rPr>
        <b/>
        <sz val="8"/>
        <rFont val="Arial Cyr"/>
        <family val="0"/>
      </rPr>
      <t xml:space="preserve">   </t>
    </r>
    <r>
      <rPr>
        <sz val="8"/>
        <rFont val="Arial Cyr"/>
        <family val="0"/>
      </rPr>
      <t>Ур. ’’Гошани‘‘</t>
    </r>
  </si>
  <si>
    <t>10рДзв, кожне 10 місце в ряді  Явір /  9Дз1Яв</t>
  </si>
  <si>
    <t>Ур. "Орховичі"</t>
  </si>
  <si>
    <t>10рДзв                       10Дзв</t>
  </si>
  <si>
    <t>Ур. "Вишня"</t>
  </si>
  <si>
    <t>10рДзв, кожне 10 місце в ряді Клен гост /  9Дз1Клг</t>
  </si>
  <si>
    <r>
      <t>Рудківське л-во</t>
    </r>
    <r>
      <rPr>
        <b/>
        <sz val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П/П </t>
    </r>
    <r>
      <rPr>
        <b/>
        <sz val="8"/>
        <rFont val="Arial Cyr"/>
        <family val="0"/>
      </rPr>
      <t xml:space="preserve">   </t>
    </r>
    <r>
      <rPr>
        <sz val="8"/>
        <rFont val="Arial Cyr"/>
        <family val="0"/>
      </rPr>
      <t>Ур. ’’Орховичі‘‘</t>
    </r>
  </si>
  <si>
    <t>10Дзв- 10,1т.шт.</t>
  </si>
  <si>
    <r>
      <t xml:space="preserve"> </t>
    </r>
    <r>
      <rPr>
        <b/>
        <sz val="10"/>
        <rFont val="Arial Cyr"/>
        <family val="0"/>
      </rPr>
      <t xml:space="preserve">Судововишнянське </t>
    </r>
    <r>
      <rPr>
        <b/>
        <sz val="12"/>
        <rFont val="Arial Cyr"/>
        <family val="0"/>
      </rPr>
      <t xml:space="preserve"> </t>
    </r>
    <r>
      <rPr>
        <b/>
        <sz val="10"/>
        <rFont val="Arial Cyr"/>
        <family val="0"/>
      </rPr>
      <t>л-тво</t>
    </r>
    <r>
      <rPr>
        <sz val="10"/>
        <rFont val="Arial Cyr"/>
        <family val="0"/>
      </rPr>
      <t xml:space="preserve">  </t>
    </r>
    <r>
      <rPr>
        <sz val="8"/>
        <rFont val="Arial Cyr"/>
        <family val="2"/>
      </rPr>
      <t xml:space="preserve">        </t>
    </r>
    <r>
      <rPr>
        <b/>
        <sz val="8"/>
        <rFont val="Arial Cyr"/>
        <family val="0"/>
      </rPr>
      <t xml:space="preserve">Л/К </t>
    </r>
    <r>
      <rPr>
        <sz val="8"/>
        <rFont val="Arial Cyr"/>
        <family val="2"/>
      </rPr>
      <t xml:space="preserve">  Ур. "Буковець"</t>
    </r>
  </si>
  <si>
    <t>10рМдє                10Мдє</t>
  </si>
  <si>
    <t>Ур. "Княжий міст"</t>
  </si>
  <si>
    <t>3рСзв2рДзв      6Сзв4Дзв</t>
  </si>
  <si>
    <t>Ур. "Заріччя"</t>
  </si>
  <si>
    <t>11,7,1</t>
  </si>
  <si>
    <t>Вз</t>
  </si>
  <si>
    <t>Ур. "Гресьовина"</t>
  </si>
  <si>
    <t>10рМдє                  10Мдє</t>
  </si>
  <si>
    <t>4рМдє1рДчр    8Мдє2Дчр</t>
  </si>
  <si>
    <r>
      <t xml:space="preserve"> </t>
    </r>
    <r>
      <rPr>
        <b/>
        <sz val="10"/>
        <rFont val="Arial Cyr"/>
        <family val="0"/>
      </rPr>
      <t>Судововишнян</t>
    </r>
    <r>
      <rPr>
        <b/>
        <sz val="8"/>
        <rFont val="Arial Cyr"/>
        <family val="2"/>
      </rPr>
      <t>.</t>
    </r>
    <r>
      <rPr>
        <sz val="8"/>
        <rFont val="Arial Cyr"/>
        <family val="2"/>
      </rPr>
      <t xml:space="preserve"> </t>
    </r>
    <r>
      <rPr>
        <b/>
        <sz val="10"/>
        <rFont val="Arial Cyr"/>
        <family val="0"/>
      </rPr>
      <t>природне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                   Ур. "Княжий міст"</t>
    </r>
  </si>
  <si>
    <t>10,6</t>
  </si>
  <si>
    <t>8Сзв2Дзв-6,5</t>
  </si>
  <si>
    <r>
      <t xml:space="preserve">Черхавське л-во  Природ.  </t>
    </r>
    <r>
      <rPr>
        <sz val="8"/>
        <rFont val="Arial Cyr"/>
        <family val="0"/>
      </rPr>
      <t>ур."Блажів"</t>
    </r>
  </si>
  <si>
    <t>5.6</t>
  </si>
  <si>
    <t xml:space="preserve">сад.під меч Колесова </t>
  </si>
  <si>
    <t>10Яцб   11,7 т.шт</t>
  </si>
  <si>
    <t>Ур. " Блажів"</t>
  </si>
  <si>
    <t>5.7</t>
  </si>
  <si>
    <t>10Яцб   11,6 т.шт</t>
  </si>
  <si>
    <t>5.8</t>
  </si>
  <si>
    <t>29.3</t>
  </si>
  <si>
    <t>7Яцб2Дзв1Яв 10,0т.шт</t>
  </si>
  <si>
    <t>74.3</t>
  </si>
  <si>
    <t>10Яцб   11,4 т.шт</t>
  </si>
  <si>
    <t>Ур. "В.Блажівська"</t>
  </si>
  <si>
    <t>8Яцб1Сзв1Яв 10,2т.шт</t>
  </si>
  <si>
    <t>6.3.1</t>
  </si>
  <si>
    <t>6Яцб2Дзв1Яв1Гз 10,5т.шт</t>
  </si>
  <si>
    <t>Ур."Черхава"</t>
  </si>
  <si>
    <t>59.10</t>
  </si>
  <si>
    <t>8Яцб2Дзв 9,7т.шт</t>
  </si>
  <si>
    <t>59.11</t>
  </si>
  <si>
    <t>59.12</t>
  </si>
  <si>
    <t>8Яцб2Дзв 9,8т.шт</t>
  </si>
  <si>
    <t>Ур. "Сприня"</t>
  </si>
  <si>
    <t>7Яцб2Сзв1Яв 10,1т.шт</t>
  </si>
  <si>
    <t>8Яцб1Сзв1Яв 10,0т.шт</t>
  </si>
  <si>
    <t>31.3</t>
  </si>
  <si>
    <t>10Яцб 11,2т.шт</t>
  </si>
  <si>
    <t>10Яцб 11,3т.шт</t>
  </si>
  <si>
    <t>26.5</t>
  </si>
  <si>
    <t>8Яцб1Сзв1Яв       10,8 т.шт</t>
  </si>
  <si>
    <t>8Яцб1Бк1Яв            11,2 т.шт</t>
  </si>
  <si>
    <t>8Яцб2Бк+Яв          11,7 т.шт</t>
  </si>
  <si>
    <t>8Яцб2Сзв   11,5 т.шт</t>
  </si>
  <si>
    <t>10Яцб   11,8 т.шт</t>
  </si>
  <si>
    <t>на 2019 рік</t>
  </si>
  <si>
    <t>по ДП "Самбірське ЛГ"</t>
  </si>
  <si>
    <t>11д1</t>
  </si>
  <si>
    <t>С3БкЯлЯц</t>
  </si>
  <si>
    <t>10рМд</t>
  </si>
  <si>
    <t>Зруб 2019</t>
  </si>
  <si>
    <t>ур."Панасівка"</t>
  </si>
  <si>
    <t>зруб18р.</t>
  </si>
  <si>
    <t>2,0х1,0</t>
  </si>
  <si>
    <t>ур."В.Хоминець"</t>
  </si>
  <si>
    <t>4рЯц1рЯв част.</t>
  </si>
  <si>
    <t>26д1</t>
  </si>
  <si>
    <t>ур."Стовба"</t>
  </si>
  <si>
    <t>19д1</t>
  </si>
  <si>
    <t>ур."Порташ"</t>
  </si>
  <si>
    <t>16д1</t>
  </si>
  <si>
    <t>ур. "Орявчик"</t>
  </si>
  <si>
    <t>ур. "Мита"</t>
  </si>
  <si>
    <t>1д1</t>
  </si>
  <si>
    <t>1д2</t>
  </si>
  <si>
    <t>1д3</t>
  </si>
  <si>
    <t>ур. "Росохач"</t>
  </si>
  <si>
    <t>7д1</t>
  </si>
  <si>
    <t>7д2</t>
  </si>
  <si>
    <t>20д1</t>
  </si>
  <si>
    <t>ур"Гаї"</t>
  </si>
  <si>
    <t>23д1</t>
  </si>
  <si>
    <t>Зруб 18 р.</t>
  </si>
  <si>
    <t>23д2</t>
  </si>
  <si>
    <t>23д3</t>
  </si>
  <si>
    <t>29д1</t>
  </si>
  <si>
    <t>31д1</t>
  </si>
  <si>
    <t>ур"Погорілий"</t>
  </si>
  <si>
    <t>46д1</t>
  </si>
  <si>
    <t>10рДз</t>
  </si>
  <si>
    <t>46д2</t>
  </si>
  <si>
    <t>ур"Бобовище"</t>
  </si>
  <si>
    <t>40д1</t>
  </si>
  <si>
    <t>3рЯц1рБк1Яв</t>
  </si>
  <si>
    <t>25д1</t>
  </si>
  <si>
    <t>49д1</t>
  </si>
  <si>
    <t>3х3</t>
  </si>
  <si>
    <t>50д1</t>
  </si>
  <si>
    <t>ур"Довголука"</t>
  </si>
  <si>
    <t>15д1</t>
  </si>
  <si>
    <t>ДзБ</t>
  </si>
  <si>
    <t>4рДз1рЯц</t>
  </si>
  <si>
    <t>21д2</t>
  </si>
  <si>
    <t>ДзДГБ</t>
  </si>
  <si>
    <t>ур"Юркова"</t>
  </si>
  <si>
    <t>ДзЯлЯцБк</t>
  </si>
  <si>
    <t>15д2</t>
  </si>
  <si>
    <t>Дз2х0,8,Мд2х3</t>
  </si>
  <si>
    <t>3рДз2рМдє</t>
  </si>
  <si>
    <t>ур"Хромогорб"</t>
  </si>
  <si>
    <t>41д1</t>
  </si>
  <si>
    <t>ДзБД</t>
  </si>
  <si>
    <t>Розгірчанське лісництво</t>
  </si>
  <si>
    <t>ур"Семигинів"</t>
  </si>
  <si>
    <t>5д1</t>
  </si>
  <si>
    <t>Гчор</t>
  </si>
  <si>
    <t>2,0х3,0</t>
  </si>
  <si>
    <t>10рГчор</t>
  </si>
  <si>
    <t>38д1</t>
  </si>
  <si>
    <t>С2ГД</t>
  </si>
  <si>
    <t>53д1</t>
  </si>
  <si>
    <t>53д2</t>
  </si>
  <si>
    <t>3д1</t>
  </si>
  <si>
    <t>Зруб 19 р.</t>
  </si>
  <si>
    <t>Дз3х0,8,Яц2х0,8,Ял2х0,8</t>
  </si>
  <si>
    <t>3рДз1рЯц1рЯл</t>
  </si>
  <si>
    <t>3д2</t>
  </si>
  <si>
    <t>Дз3х0,8,Яц2х0,8</t>
  </si>
  <si>
    <t xml:space="preserve">3рДз1рЯц </t>
  </si>
  <si>
    <t>ур.”Колиба”</t>
  </si>
  <si>
    <t>ур.”Джильний”</t>
  </si>
  <si>
    <t>С3БкЯл</t>
  </si>
  <si>
    <t>ур"Суха"</t>
  </si>
  <si>
    <t>56д1</t>
  </si>
  <si>
    <t>Яц4х1, Мд4х2</t>
  </si>
  <si>
    <t>ВзБк</t>
  </si>
  <si>
    <t>ур"Кирнички"</t>
  </si>
  <si>
    <t>21д3</t>
  </si>
  <si>
    <t>Тимшарів</t>
  </si>
  <si>
    <t>D3БкЯлЯц</t>
  </si>
  <si>
    <t xml:space="preserve">Станки </t>
  </si>
  <si>
    <t>46д4</t>
  </si>
  <si>
    <t>С3БкЯцЯл</t>
  </si>
  <si>
    <t>34д1</t>
  </si>
  <si>
    <t>ур"Вібчина"</t>
  </si>
  <si>
    <t>природного поновлення на 2019 рік по ДП"Сколівське лісове господарство"</t>
  </si>
  <si>
    <t>Кирнички</t>
  </si>
  <si>
    <t>зруб 18р.</t>
  </si>
  <si>
    <t>5Яц3Бк1Яв1Ял</t>
  </si>
  <si>
    <t>н.Бк-3,Яц-1</t>
  </si>
  <si>
    <t>21д1</t>
  </si>
  <si>
    <t>н.Бк-9,Яц-7,Яв-3</t>
  </si>
  <si>
    <t>Химчин</t>
  </si>
  <si>
    <t>6Ял3Бк1Ял</t>
  </si>
  <si>
    <t>н.Бк-3,Яц-1,Яв-3</t>
  </si>
  <si>
    <t>н.Бк-2,Яв-6</t>
  </si>
  <si>
    <t>10д1</t>
  </si>
  <si>
    <t>н.Бк-4,Яв-1</t>
  </si>
  <si>
    <t>20д2</t>
  </si>
  <si>
    <t>н.Бк-2,Яц-4</t>
  </si>
  <si>
    <t>30д1</t>
  </si>
  <si>
    <t>51,52,62</t>
  </si>
  <si>
    <t>5Ял3Бк1Яв1Яц</t>
  </si>
  <si>
    <t>4Ял3Бк2Яц1Яв</t>
  </si>
  <si>
    <t>Джершень</t>
  </si>
  <si>
    <t>зруб 18 р.</t>
  </si>
  <si>
    <t>задовільно</t>
  </si>
  <si>
    <t>н.Бк-5,н.Яв-3,н.Яц-3</t>
  </si>
  <si>
    <t>50д2</t>
  </si>
  <si>
    <t>7Бк2Ял1Яц</t>
  </si>
  <si>
    <t>н.Бк-5,н.Яв-2,н.Яц-4,н.Іл-1</t>
  </si>
  <si>
    <t>4Яц3Бк3Ял</t>
  </si>
  <si>
    <t>н.Бк-5,н.Яв-3,н.Яц-2</t>
  </si>
  <si>
    <t>Озірний</t>
  </si>
  <si>
    <t>4д2</t>
  </si>
  <si>
    <t>н.Бк-21,н.Яв-3,н.Яц-6</t>
  </si>
  <si>
    <t>19д2</t>
  </si>
  <si>
    <t>н.Яц-3</t>
  </si>
  <si>
    <t>4Яц3Ял3Бк</t>
  </si>
  <si>
    <t>н.Бк-7,н.Яв-2</t>
  </si>
  <si>
    <t>4Ял3Яц3Бк</t>
  </si>
  <si>
    <t>Стаї</t>
  </si>
  <si>
    <t>5Ял3Влс2Бк</t>
  </si>
  <si>
    <t>н.Бк-5</t>
  </si>
  <si>
    <t>Вібчина</t>
  </si>
  <si>
    <t>С4ЯлЯц</t>
  </si>
  <si>
    <t>н.Яц-2</t>
  </si>
  <si>
    <t>С3ЯлЯцБк</t>
  </si>
  <si>
    <t>н.Яц-5</t>
  </si>
  <si>
    <t>5Яц5Бк</t>
  </si>
  <si>
    <t>н.Яц-9</t>
  </si>
  <si>
    <t>Лани</t>
  </si>
  <si>
    <t>DзДГБ</t>
  </si>
  <si>
    <t>9Бкл1Гз</t>
  </si>
  <si>
    <t>нас. Лп-4шт.,Дз-5шт,Чш-2.</t>
  </si>
  <si>
    <t>нас. Яв-1шт,Дз-2шт,Яс-1шт.</t>
  </si>
  <si>
    <t>нас. Яв-1шт.</t>
  </si>
  <si>
    <t>DзГБ</t>
  </si>
  <si>
    <t>8Бкл2Гз</t>
  </si>
  <si>
    <t>нас. Дз-4шт.</t>
  </si>
  <si>
    <t>нас. Бк-1шт,Дз-3шт.</t>
  </si>
  <si>
    <t>7д3</t>
  </si>
  <si>
    <t>Ясенівка</t>
  </si>
  <si>
    <t>18д1</t>
  </si>
  <si>
    <t>DзБк</t>
  </si>
  <si>
    <t>нас. Бк-4шт,Яв-1шт.</t>
  </si>
  <si>
    <t>нас. Бк-8шт.</t>
  </si>
  <si>
    <t>Марищенка</t>
  </si>
  <si>
    <t>8Бкл1Гз1Яв</t>
  </si>
  <si>
    <t>нас. Бк-1шт,Дз-4шт,Яв-1шт,Лп-3шт.</t>
  </si>
  <si>
    <t>36д2</t>
  </si>
  <si>
    <t>нас. Яв-1шт,Дз-1шт..</t>
  </si>
  <si>
    <t>нас. Бк-2шт,Дз-3шт..</t>
  </si>
  <si>
    <t>4-кіпці</t>
  </si>
  <si>
    <t>9д1</t>
  </si>
  <si>
    <t>8Бкл2Яв</t>
  </si>
  <si>
    <t>нас. Яс-5шт.Яв-1шт.</t>
  </si>
  <si>
    <t>28д1</t>
  </si>
  <si>
    <t>ввід Мдє-150шт/га</t>
  </si>
  <si>
    <t>28д2</t>
  </si>
  <si>
    <t>28д3</t>
  </si>
  <si>
    <t>28д4</t>
  </si>
  <si>
    <t>Довголука</t>
  </si>
  <si>
    <t>Дуже добре</t>
  </si>
  <si>
    <t>нас. Бк-1шт.,Дз-2шт.</t>
  </si>
  <si>
    <t>60д1</t>
  </si>
  <si>
    <t>74д1</t>
  </si>
  <si>
    <t>Розгірче</t>
  </si>
  <si>
    <t>6д1</t>
  </si>
  <si>
    <t>нас. Яв-2шт.</t>
  </si>
  <si>
    <t>6д2</t>
  </si>
  <si>
    <t>6д3</t>
  </si>
  <si>
    <t>8д1</t>
  </si>
  <si>
    <t>нас. Бк-2шт.</t>
  </si>
  <si>
    <t>8д2</t>
  </si>
  <si>
    <t>нас. Бк-1шт.</t>
  </si>
  <si>
    <t>Росохач</t>
  </si>
  <si>
    <t>32д1</t>
  </si>
  <si>
    <t>9Ял1Бк</t>
  </si>
  <si>
    <t>н.Бк-1,Яц-2</t>
  </si>
  <si>
    <t>32д2</t>
  </si>
  <si>
    <t>н.Бк-1,</t>
  </si>
  <si>
    <t>н.Бк-3, Яц-44.</t>
  </si>
  <si>
    <t>Мита</t>
  </si>
  <si>
    <t>н.Яц-6, Яв-1.</t>
  </si>
  <si>
    <t>н.Яц-5,</t>
  </si>
  <si>
    <t>н.Яц-8, Яв-1.</t>
  </si>
  <si>
    <t>Станки</t>
  </si>
  <si>
    <t>46д3</t>
  </si>
  <si>
    <t>5Бк3Яц1Яв1Ял</t>
  </si>
  <si>
    <t>н.Бк-3,н.Яв-10,н.Яц-1</t>
  </si>
  <si>
    <t>Підвісна</t>
  </si>
  <si>
    <t>D3БкЯцЯл</t>
  </si>
  <si>
    <t>7Яц1Бк1Яв1Ял</t>
  </si>
  <si>
    <t>н.Бк-5,н.Яц-1</t>
  </si>
  <si>
    <t>н.Бк-3,н.Яц-1</t>
  </si>
  <si>
    <t>Козаківка</t>
  </si>
  <si>
    <t>н.Бк-5,н.Яв-1,н.Яц-14</t>
  </si>
  <si>
    <t>Кіндрат</t>
  </si>
  <si>
    <t>н.Яц-5,н.Бк-1,н.Іл-1</t>
  </si>
  <si>
    <t>Порташ</t>
  </si>
  <si>
    <t>5Яц5Бк+Яв</t>
  </si>
  <si>
    <t>дуже добрий</t>
  </si>
  <si>
    <t>насінники: Бк-3шт.</t>
  </si>
  <si>
    <t>насінники: Бк-2шт.</t>
  </si>
  <si>
    <t>19д3</t>
  </si>
  <si>
    <t>6Яц2Бк2Ял</t>
  </si>
  <si>
    <t>В.Хоминець</t>
  </si>
  <si>
    <t>насінники:Бк-1шт.,Яц-3шт.</t>
  </si>
  <si>
    <t>Озірець</t>
  </si>
  <si>
    <t>Суха</t>
  </si>
  <si>
    <t>7Яц2Бк1Яв</t>
  </si>
  <si>
    <t>нас. Бк-2шт.,Яц-2</t>
  </si>
  <si>
    <t>56д2</t>
  </si>
  <si>
    <t>нас. Бк-2шт.,Яц-4,Дз-1</t>
  </si>
  <si>
    <t>Ц. дорога</t>
  </si>
  <si>
    <t>нас. Бк-1шт.,Яц-3шт.,Яв-4шт.</t>
  </si>
  <si>
    <t>16-бурова</t>
  </si>
  <si>
    <t>8Бк2Яв</t>
  </si>
  <si>
    <t>нас. Бк-2шт. Яв-1шт.</t>
  </si>
  <si>
    <t>Пожирниця</t>
  </si>
  <si>
    <t>8Бк2Гз</t>
  </si>
  <si>
    <t>нас. Бк-3шт.</t>
  </si>
  <si>
    <t>Середній</t>
  </si>
  <si>
    <t>55д1</t>
  </si>
  <si>
    <t>нас. Бк-7шт.</t>
  </si>
  <si>
    <t>красний камінь</t>
  </si>
  <si>
    <r>
      <rPr>
        <sz val="12"/>
        <rFont val="Arial"/>
        <family val="2"/>
      </rPr>
      <t>С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Бк</t>
    </r>
  </si>
  <si>
    <t>нас. Бк-12шт.,Яц-8шт.,Яв-1шт.</t>
  </si>
  <si>
    <t>Колиба</t>
  </si>
  <si>
    <t>6Яц4Яв</t>
  </si>
  <si>
    <t>нас. Бк-4шт.,Дз-2шт.,Яв-6шт.</t>
  </si>
  <si>
    <t>2д2</t>
  </si>
  <si>
    <t>нас. Бк-2шт. Яв-4шт.</t>
  </si>
  <si>
    <t>Яворина</t>
  </si>
  <si>
    <t>DзПБ</t>
  </si>
  <si>
    <t>4Яц3Бк3Яв</t>
  </si>
  <si>
    <t>нас. Бк-1шт.,Яв-5шт.</t>
  </si>
  <si>
    <t>31д2</t>
  </si>
  <si>
    <t>31д3</t>
  </si>
  <si>
    <t>9Бк1Гз</t>
  </si>
  <si>
    <t>нас. Дз-1шт.</t>
  </si>
  <si>
    <t>нас. Яц-4шт.,Дз-4шт.,Яв-3шт.,Чер-5шт.</t>
  </si>
  <si>
    <t>Довжківське лісництво</t>
  </si>
  <si>
    <t>Шутулівське</t>
  </si>
  <si>
    <t>13д1</t>
  </si>
  <si>
    <t>9Ял1Яв</t>
  </si>
  <si>
    <t>13д2</t>
  </si>
  <si>
    <t>13д3</t>
  </si>
  <si>
    <t>13д4</t>
  </si>
  <si>
    <t>на 2019 рік по ДП "СТРИЙСЬКИЙ ЛІСГОСП"</t>
  </si>
  <si>
    <t>Д4 ЯСД</t>
  </si>
  <si>
    <t xml:space="preserve">ілівське </t>
  </si>
  <si>
    <t>Лісосіка 18р.</t>
  </si>
  <si>
    <t>Д4 Влч</t>
  </si>
  <si>
    <t>Лпд</t>
  </si>
  <si>
    <t xml:space="preserve">Ілівське </t>
  </si>
  <si>
    <t>Подорожненське</t>
  </si>
  <si>
    <t>3,1,4</t>
  </si>
  <si>
    <t>3,1,5</t>
  </si>
  <si>
    <t>Кимир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</si>
  <si>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з- 0,433 тис.шт.                                                   Ялє-  0,100  тис.шт.                                        Мдє - 0,100 тис.шт.                                      Чш - 0,016 тис.шт.                                        Лпд - 0,017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</si>
  <si>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Чш - 0,025 тис.шт.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</si>
  <si>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з- 0,217 тис.шт.                                                   Ялє-  0,050  тис.шт.                                        Мдє - 0,050 тис.шт.                                                                           Чш - 0,080 тис.шт.                                                         Лпд - 0,080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</si>
  <si>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Чш - 0,025 тис.шт. 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</si>
  <si>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Чш - 0,025 тис.шт.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</si>
  <si>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 Чш - 0,025 тис.шт.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</si>
  <si>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з- 0,433 тис.шт.                                                   Ялє-  0,100  тис.шт.                                        Мдє - 0,100 тис.шт.                                                        Чш - 0,017 тис.шт.                                                           Лпд - 0,017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</si>
  <si>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    Чш - 0,025 тис.шт.  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</si>
  <si>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Чш - 0,025 тис.шт.  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</si>
  <si>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Чш - 0,025 тис.шт.   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</si>
  <si>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  Чш - 0,025 тис.шт. 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</si>
  <si>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    Чш - 0,025 тис.шт.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</si>
  <si>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з- 0,217 тис.шт.                                                   Ялє-  0,050  тис.шт.                                        Мдє - 0,050 тис.шт.                                                        Чш - 0,008 тис.шт.                                                         Лпд - 0,008тис.шт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</si>
  <si>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9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 тис.шт                                                                           </t>
    </r>
  </si>
  <si>
    <t>Суходільське лісництво</t>
  </si>
  <si>
    <t>14,1,1</t>
  </si>
  <si>
    <t>14,1,2</t>
  </si>
  <si>
    <t>14,1,3</t>
  </si>
  <si>
    <t>14,1,4</t>
  </si>
  <si>
    <t>14,1,5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</si>
  <si>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з- 0,746 тис.шт.                                                   Ялє-  0,306  тис.шт.                                        Мдє - 0,268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</si>
  <si>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з- 0,510 тис.шт.                                                   Ялє-  0,210  тис.шт.                                        Мдє - 0,270 тис.шт.                                               Чш 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</si>
  <si>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з- 0,520 тис.шт.                                                   Ялє-  0,240  тис.шт.                                        Мдє - 0,230 тис.шт.                                               Чш 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</si>
  <si>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з- 0,680 тис.шт.                                                   Ялє-  0,306  тис.шт.                                        Мдє - 0,334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</si>
  <si>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з- 0,706 тис.шт.                                                   Ялє-  0,320  тис.шт.                                        Мдє - 0,294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</si>
  <si>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з- 0,280 тис.шт.                                                   Ялє-  0,187  тис.шт.                                        Мдє - 0,187 тис.шт.                                               Яцб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</si>
  <si>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з- 0,640 тис.шт.                                                   Ялє-  0,333  тис.шт.                                        Мдє - 0,347 тис.шт.                                               Яцб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</si>
  <si>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з- 0,613 тис.шт.                                                   Ялє-  0,307  тис.шт.                                        Мдє - 0,400 тис.шт.                                               Яцб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</si>
  <si>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з- 0,313 тис.шт.                                                   Ялє-  0,140 тис.шт.                                        Мдє - 0,201 тис.шт.                                               Яцб- 0,013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</si>
  <si>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з- 0,440 тис.шт.                                                   Ялє-  0,230  тис.шт.                                        Мдє - 0,320 тис.шт.                                              Яцб 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</si>
  <si>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з- 0,430 тис.шт.                                                   Ялє-  0,240  тис.шт.                                        Мдє - 0,320 тис.шт.                                              Яцб- 0,010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</si>
  <si>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з- 0,667 тис.шт.                                                   Ялє-  0,267  тис.шт.                                        Мдє - 0,386 тис.шт.                                              Яцб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</si>
  <si>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з- 0,693 тис.шт.                                                   Ялє-  0,267  тис.шт.                                        Мдє - 0,360 тис.шт.                                               Яцб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</si>
  <si>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з- 0,706 тис.шт.                                                   Ялє-  0,267  тис.шт.                                        Мдє - 0,347 тис.шт.                                              Яцб- 0,013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</si>
  <si>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з- 0,273 тис.шт.                                                   Ялє-  0,133  тис.шт.                                        Мдє - 0,248 тис.шт.                                               Яцб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</si>
  <si>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з- 0,410 тис.шт.                                                   Ялє-  0,210  тис.шт.                                        Мдє - 0,370 тис.шт.                                               Чш 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</si>
  <si>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з- 0,400 тис.шт.                                                   Ялє-  0,240  тис.шт.                                        Мдє - 0,350 тис.шт.                                               Чш 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</si>
  <si>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з- 0,733 тис.шт.                                                   Ялє-  0,240  тис.шт.                                        Мдє - 0,347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</si>
  <si>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rFont val="Arial Narrow"/>
        <family val="2"/>
      </rPr>
      <t xml:space="preserve">Д з- 0,307 тис.шт.                                                   Ялє-  0,133  тис.шт.                                        Мдє - 0,214 тис.шт.                                               Чш - 0,013 тис.шт.                                           </t>
    </r>
  </si>
  <si>
    <t>Старосільське лісництво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</si>
  <si>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з- 0,433 тис.шт.                                                   Ялє-  0,100  тис.шт.                                        Мдє - 0,100 тис.шт.                                      Чш - 0,017 тис.шт.                                        Лпд - 0,017тис.шт                                                                           </t>
    </r>
  </si>
  <si>
    <t xml:space="preserve"> Бендюзьке л-во</t>
  </si>
  <si>
    <t>провед.борозен,садіння Дз</t>
  </si>
  <si>
    <t>Кустин</t>
  </si>
  <si>
    <t>провед.борозен,садіння  Влч</t>
  </si>
  <si>
    <t xml:space="preserve"> Радехівське  л-во</t>
  </si>
  <si>
    <t>проведення борозен</t>
  </si>
  <si>
    <t>Сосна звич.</t>
  </si>
  <si>
    <t>19..1</t>
  </si>
  <si>
    <t>19..2</t>
  </si>
  <si>
    <t>провед.борозен,садіння Сзв.,Дз</t>
  </si>
  <si>
    <t>2..1</t>
  </si>
  <si>
    <t>2..2</t>
  </si>
  <si>
    <t>провед.борозен,садіння Влч.,Дз</t>
  </si>
  <si>
    <t>9..2</t>
  </si>
  <si>
    <t>9..1</t>
  </si>
  <si>
    <t xml:space="preserve">Лопатинська ОТГ </t>
  </si>
  <si>
    <t>ДДДДДДДДДД+Ялє+Мд</t>
  </si>
  <si>
    <t>23..1</t>
  </si>
  <si>
    <t>23..2</t>
  </si>
  <si>
    <t>24..2</t>
  </si>
  <si>
    <t>ССССССССДД</t>
  </si>
  <si>
    <t>11..1</t>
  </si>
  <si>
    <t>11..2</t>
  </si>
  <si>
    <t>ССССДССССД</t>
  </si>
  <si>
    <t>17..1</t>
  </si>
  <si>
    <t>17..2</t>
  </si>
  <si>
    <t>СССССССССБп</t>
  </si>
  <si>
    <t>27..2</t>
  </si>
  <si>
    <t>21-1</t>
  </si>
  <si>
    <t>ССССДпССССДп(Ялє)</t>
  </si>
  <si>
    <t>ССССДзССССДз(Ялє, Мд)</t>
  </si>
  <si>
    <t>21-2</t>
  </si>
  <si>
    <t>ССССССССДзДз(Ялє, Мд)</t>
  </si>
  <si>
    <t>ССССДпССССДп(Ялє, Мд)</t>
  </si>
  <si>
    <t>ССССССССДзДз(Ялє)</t>
  </si>
  <si>
    <t>ССССДзССССДз(Ялє)</t>
  </si>
  <si>
    <t>ССССССДзДзДзДз(Ялє, Мд)</t>
  </si>
  <si>
    <t>Лопатинська ОТГ</t>
  </si>
  <si>
    <t>ССССДзССССДз</t>
  </si>
  <si>
    <t>7..2</t>
  </si>
  <si>
    <t>7..1</t>
  </si>
  <si>
    <t>11..3</t>
  </si>
  <si>
    <t>21..1</t>
  </si>
  <si>
    <t>4..5</t>
  </si>
  <si>
    <t>4..4</t>
  </si>
  <si>
    <t>14..1</t>
  </si>
  <si>
    <t>14..2</t>
  </si>
  <si>
    <t>3..2</t>
  </si>
  <si>
    <t>4..1</t>
  </si>
  <si>
    <t>ДзДзДзДзДзДзСССС</t>
  </si>
  <si>
    <t>5..1</t>
  </si>
  <si>
    <t>5..2</t>
  </si>
  <si>
    <t>СзСзСзСзДзвСзСзСзСзДзв</t>
  </si>
  <si>
    <t>СзСзСзСзБпСзСзСзСзБп</t>
  </si>
  <si>
    <t>24..1</t>
  </si>
  <si>
    <t>Дуб звич.</t>
  </si>
  <si>
    <t>26..2</t>
  </si>
  <si>
    <t>26..1</t>
  </si>
  <si>
    <t>3..1</t>
  </si>
  <si>
    <t>15..1</t>
  </si>
  <si>
    <t>15..2</t>
  </si>
  <si>
    <t>5..4</t>
  </si>
  <si>
    <t>Стоянів</t>
  </si>
  <si>
    <t>Модрина євр</t>
  </si>
  <si>
    <t>МдМдМдМдМд</t>
  </si>
  <si>
    <t>Радехівське</t>
  </si>
  <si>
    <t>12..1</t>
  </si>
  <si>
    <t>12..2</t>
  </si>
  <si>
    <t>12..3</t>
  </si>
  <si>
    <t>35..1</t>
  </si>
  <si>
    <t>ДДДДЯлДДДДЯл</t>
  </si>
  <si>
    <t xml:space="preserve">на  2019 рік по ДП"Радехівське ЛМГ". </t>
  </si>
  <si>
    <t>на  2019  рік по ДП "Дрогобицький лісгосп"</t>
  </si>
  <si>
    <t>D2ГД</t>
  </si>
  <si>
    <t>2,99</t>
  </si>
  <si>
    <t>2,39</t>
  </si>
  <si>
    <t>1,33</t>
  </si>
  <si>
    <t>1,07</t>
  </si>
  <si>
    <t>0,26</t>
  </si>
  <si>
    <t>D4Влч</t>
  </si>
  <si>
    <t>DзЯцб</t>
  </si>
  <si>
    <t>6Яцб 4Бкл</t>
  </si>
  <si>
    <t>Дз,Яц</t>
  </si>
  <si>
    <t>механ.</t>
  </si>
  <si>
    <t>3,0×0,8</t>
  </si>
  <si>
    <t>8Дз2Яц</t>
  </si>
  <si>
    <t>Дз,Кл</t>
  </si>
  <si>
    <t>D3ГД</t>
  </si>
  <si>
    <t>8Дз2Кл</t>
  </si>
  <si>
    <t>6.2</t>
  </si>
  <si>
    <t>11.4</t>
  </si>
  <si>
    <t>21.2</t>
  </si>
  <si>
    <t>СзБЯЯц</t>
  </si>
  <si>
    <t>8Яцб2Бкл</t>
  </si>
  <si>
    <t>DзБЯЯц</t>
  </si>
  <si>
    <t>DзЯцБ</t>
  </si>
  <si>
    <t>8Бк2Яц</t>
  </si>
  <si>
    <t>4Дз4Яв2Яц</t>
  </si>
  <si>
    <t>6Дзв4Яцб</t>
  </si>
  <si>
    <t>10 Бкл</t>
  </si>
  <si>
    <t>10,2,2</t>
  </si>
  <si>
    <t>7Яц3Бк</t>
  </si>
  <si>
    <t>Відомість проектів лісових культур на 2019 рік</t>
  </si>
  <si>
    <t>10,2</t>
  </si>
  <si>
    <t>3Дз2КлЯв3Дз 2КлЯв однСз</t>
  </si>
  <si>
    <t>8,3</t>
  </si>
  <si>
    <t>Сзгд</t>
  </si>
  <si>
    <t>Відомість ділянок, які залишені під природне поновлення в 2019 році</t>
  </si>
  <si>
    <t>Ялиця</t>
  </si>
  <si>
    <t>10 Яцб</t>
  </si>
  <si>
    <t>введення недостаючих порід 1100Яц 100Мд20Чрш</t>
  </si>
  <si>
    <t xml:space="preserve">             </t>
  </si>
  <si>
    <t xml:space="preserve">         </t>
  </si>
  <si>
    <t xml:space="preserve">        </t>
  </si>
  <si>
    <t xml:space="preserve">                </t>
  </si>
  <si>
    <t>введення недостаючих порід 1200Яц 100Мд20алича</t>
  </si>
  <si>
    <t xml:space="preserve"> введення недостаючих порід 1000Яц 100Мд20Чрш</t>
  </si>
  <si>
    <t xml:space="preserve"> введення недостаючих порід 1500Яц 100Мд10Груша</t>
  </si>
  <si>
    <t>Біличі</t>
  </si>
  <si>
    <t>СзБП</t>
  </si>
  <si>
    <t>задовільне</t>
  </si>
  <si>
    <t xml:space="preserve"> введення недостаючих порід1674Яц  20Чрш</t>
  </si>
  <si>
    <t xml:space="preserve"> введеннянедостаючих порід 1240Яц  20Чрш</t>
  </si>
  <si>
    <t>ДзГБП</t>
  </si>
  <si>
    <t xml:space="preserve"> введення недостаючих порід 1348Яц 10груша</t>
  </si>
  <si>
    <t>Саси</t>
  </si>
  <si>
    <t xml:space="preserve"> введення недостаючих порід 1413Яц 20Чрш</t>
  </si>
  <si>
    <t xml:space="preserve"> введення недостаючих порід 1240Яц 20Чрш</t>
  </si>
  <si>
    <t>Кудисько</t>
  </si>
  <si>
    <t>Зруб 2018р</t>
  </si>
  <si>
    <t>введення недостаючих порідЯц 600 Чрш20</t>
  </si>
  <si>
    <t>введення недостаючих порідЯц 250Чрш20</t>
  </si>
  <si>
    <t>введення недостаючих порідЯц 520Чрш20</t>
  </si>
  <si>
    <t>введення недостаючих порідЯц 750Чрш20</t>
  </si>
  <si>
    <t>введення недостаючих порідЯц 400Чрш20</t>
  </si>
  <si>
    <t>введення недостаючих порідЯц 550Чр20</t>
  </si>
  <si>
    <t>Ласки</t>
  </si>
  <si>
    <t>введення недостаючих порідЯц 550Чрш20</t>
  </si>
  <si>
    <t>введення недостаючих порідЯц 500Чрш20</t>
  </si>
  <si>
    <t>ДзГ Бк Яц</t>
  </si>
  <si>
    <t>залавільне</t>
  </si>
  <si>
    <t xml:space="preserve"> введення недостаючих порід Яц900 Язв 500 Чрш20</t>
  </si>
  <si>
    <t>8 Яцб2Бк</t>
  </si>
  <si>
    <t xml:space="preserve"> введення недостаючих порідЯц1000Язв600Чрш20</t>
  </si>
  <si>
    <t xml:space="preserve"> введення недостаючих порідЯц800Язв 300Чрш20</t>
  </si>
  <si>
    <t>8 Яцб2Яв</t>
  </si>
  <si>
    <t xml:space="preserve"> введення недостаючих порід Яц1300Чрш20</t>
  </si>
  <si>
    <t xml:space="preserve"> введення недостаючих порідЯц1400Чрш20</t>
  </si>
  <si>
    <t xml:space="preserve">                                                                                                                                       </t>
  </si>
  <si>
    <t xml:space="preserve"> введення недостаючих порід Яц1000Язв 500Чрш20</t>
  </si>
  <si>
    <t>СзБк Яц</t>
  </si>
  <si>
    <t xml:space="preserve"> введення недостаючих порід Яц1000Чрш20</t>
  </si>
  <si>
    <t xml:space="preserve"> введення недостаючих порідЯц700Язв 300Чрш20</t>
  </si>
  <si>
    <t>8Яц2Сз</t>
  </si>
  <si>
    <t>введення недостаючих порід Яц1250 Чрш20</t>
  </si>
  <si>
    <t>введення недостаючих порід Яц2000Чрш20</t>
  </si>
  <si>
    <t>введення недостаючих порід Яц2100Чрш20</t>
  </si>
  <si>
    <t>введення недостаючих порід Яц2200Чрш20</t>
  </si>
  <si>
    <t>введення недостаючих порід Яц1700 Чрш20</t>
  </si>
  <si>
    <t>введення недостаючих порід Яц2100 Чрш20</t>
  </si>
  <si>
    <t>введення недостаючих порід Яц2200 Чрш20</t>
  </si>
  <si>
    <t>введення недостаючих порід Яц1900 Чрш20</t>
  </si>
  <si>
    <t>Гвіздець</t>
  </si>
  <si>
    <t xml:space="preserve"> введення недостаючих порід1300ЯцЧрш20</t>
  </si>
  <si>
    <t xml:space="preserve"> введення недостаючих порід1250ЯцЧрш20</t>
  </si>
  <si>
    <t xml:space="preserve"> введення недостаючих порід 1200Яц Чрш20</t>
  </si>
  <si>
    <t xml:space="preserve"> введення недостаючих порід 900Яц Чрш20</t>
  </si>
  <si>
    <t>ДзДЯц</t>
  </si>
  <si>
    <t>7ЯЦ3Дз</t>
  </si>
  <si>
    <t>введення недостаючих порід Дз900Чрш20</t>
  </si>
  <si>
    <t>ДзБкД</t>
  </si>
  <si>
    <t>8Яц2Дз</t>
  </si>
  <si>
    <t>введення недостаючих порід Дз1000Чрш</t>
  </si>
  <si>
    <t>Мігово</t>
  </si>
  <si>
    <t>ДзГрЯцБк</t>
  </si>
  <si>
    <t>введення недостаючих порід Бк400Яц600Чрш20</t>
  </si>
  <si>
    <t>Радич</t>
  </si>
  <si>
    <t>ДзДГрБ</t>
  </si>
  <si>
    <t>Катино</t>
  </si>
  <si>
    <t>ДзГрБкЯц</t>
  </si>
  <si>
    <t>введення недостаючих порід Яц900Чрш20</t>
  </si>
  <si>
    <t>ДзГрБЯц</t>
  </si>
  <si>
    <t>введення недостаючих порід Яц600Чрш20</t>
  </si>
  <si>
    <t>ДзДГрЯц</t>
  </si>
  <si>
    <t>введення недостаючих порід Дз700+Чрш</t>
  </si>
  <si>
    <t>Сусідовицька дача</t>
  </si>
  <si>
    <t>5Дзв4Бк 1Яц</t>
  </si>
  <si>
    <t xml:space="preserve"> введення 1000Дзв800Яц200Бк слива110</t>
  </si>
  <si>
    <t>6Дзв2Яц2Бк</t>
  </si>
  <si>
    <t xml:space="preserve"> введення 1300Дзв600ЯцБк слива100</t>
  </si>
  <si>
    <t>Дуб черв</t>
  </si>
  <si>
    <t>ДзЯцД</t>
  </si>
  <si>
    <t>10 Дчрв</t>
  </si>
  <si>
    <t>відмінна</t>
  </si>
  <si>
    <t xml:space="preserve"> введення 1000Дзвслива50</t>
  </si>
  <si>
    <t xml:space="preserve">6Дзв4Яц </t>
  </si>
  <si>
    <t xml:space="preserve"> введення 1500Дзв500Яц200Бк слива120</t>
  </si>
  <si>
    <t>10Яц+Бк</t>
  </si>
  <si>
    <t xml:space="preserve"> введення 1000Дзв800Яц200Бк слива100</t>
  </si>
  <si>
    <t>7Дчрв3Сз</t>
  </si>
  <si>
    <t xml:space="preserve"> введення 1500Дзв300Яц200Бк слива110</t>
  </si>
  <si>
    <t>Бук</t>
  </si>
  <si>
    <t>С2ЯцБ</t>
  </si>
  <si>
    <t>8Бк+2Яц</t>
  </si>
  <si>
    <t xml:space="preserve"> введення 1500Бук500Яц слива110</t>
  </si>
  <si>
    <t>9Дзв1Бк+Гр</t>
  </si>
  <si>
    <t xml:space="preserve"> введення 1200Дзв300Яц200Бк слива100</t>
  </si>
  <si>
    <t xml:space="preserve"> введення недостаючих порід1300Яц .500БкЧрш20</t>
  </si>
  <si>
    <t xml:space="preserve"> введення недостаючих порід1300Яц .600БкЧрш20</t>
  </si>
  <si>
    <t xml:space="preserve"> введення недостаючих порід1400Яц .400БкЧрш20</t>
  </si>
  <si>
    <t xml:space="preserve"> введення недостаючих порід1500Яц Чрш20</t>
  </si>
  <si>
    <t xml:space="preserve"> введення недостаючих порід 1500Яц Чрш20</t>
  </si>
  <si>
    <t xml:space="preserve"> введеннянедостаючих порід 1700Яц Чрш20</t>
  </si>
  <si>
    <t>9Яц1Бк+Ял</t>
  </si>
  <si>
    <t xml:space="preserve"> введення недостаючих порід 1700Яц Чрш20</t>
  </si>
  <si>
    <t>Диминський</t>
  </si>
  <si>
    <t>Горішній ліс</t>
  </si>
  <si>
    <t>9Яц1Бк+Ос</t>
  </si>
  <si>
    <t xml:space="preserve"> введення недостаючих порід1300Яц .400БкЧрш20</t>
  </si>
  <si>
    <t xml:space="preserve"> введення недостаючих порід1700Яц Чрш20</t>
  </si>
  <si>
    <t xml:space="preserve"> введення недостаючих порід1400Яц Чрш20</t>
  </si>
  <si>
    <t>зруб 2019</t>
  </si>
  <si>
    <t>3х0,9</t>
  </si>
  <si>
    <t>3х0,10</t>
  </si>
  <si>
    <t>2,08</t>
  </si>
  <si>
    <t>1,66</t>
  </si>
  <si>
    <t>0,42</t>
  </si>
  <si>
    <t>46,19</t>
  </si>
  <si>
    <t>відомість проектів лісових культур, промислових плантацій на 2019 рік по  ДП "Буський лісгосп" Львівського ОУЛМГ</t>
  </si>
  <si>
    <t>4р.Сз.1р.Дз.</t>
  </si>
  <si>
    <t>4р. Сз.2р.Дз.+Мдє</t>
  </si>
  <si>
    <t>4р. Сз.2р.Дз.</t>
  </si>
  <si>
    <t>10р.Дз.</t>
  </si>
  <si>
    <t>4р.Влч.1р.Дз.</t>
  </si>
  <si>
    <t>4р. Влч.1р.Дз.</t>
  </si>
  <si>
    <t>10р.Дз</t>
  </si>
  <si>
    <t>10р.Влч</t>
  </si>
  <si>
    <t>1.5</t>
  </si>
  <si>
    <t>4р. Сз.2р.Дз.+ Мдє</t>
  </si>
  <si>
    <t>4р.Сз.1р.Дп.</t>
  </si>
  <si>
    <t>8р.Сз.2р.Дз</t>
  </si>
  <si>
    <t>ручна</t>
  </si>
  <si>
    <t>3.5</t>
  </si>
  <si>
    <t>37</t>
  </si>
  <si>
    <t>20.3</t>
  </si>
  <si>
    <t>3.3</t>
  </si>
  <si>
    <t>32.2</t>
  </si>
  <si>
    <t>5р.Дз.1р.Сз,</t>
  </si>
  <si>
    <t>19.2</t>
  </si>
  <si>
    <t>4р.Сз.1р.Бп.</t>
  </si>
  <si>
    <t>44</t>
  </si>
  <si>
    <t>33.2</t>
  </si>
  <si>
    <t>46</t>
  </si>
  <si>
    <t>4р.Сз.1р.Дчр.</t>
  </si>
  <si>
    <t>4р.Дз.1р.Лпд.</t>
  </si>
  <si>
    <t>10.5</t>
  </si>
  <si>
    <t>10.6</t>
  </si>
  <si>
    <t>47</t>
  </si>
  <si>
    <t>16.3</t>
  </si>
  <si>
    <t>26.2</t>
  </si>
  <si>
    <t>4р. Сз 2р. Дз+Мдє</t>
  </si>
  <si>
    <t>4р. Сз 2р. Дз</t>
  </si>
  <si>
    <t>4р. Сз 2р.Дз+Мдє</t>
  </si>
  <si>
    <t>1.4</t>
  </si>
  <si>
    <t>8.4</t>
  </si>
  <si>
    <t>11.3</t>
  </si>
  <si>
    <t>20.4</t>
  </si>
  <si>
    <t>4р. Дз.2р.Сз.</t>
  </si>
  <si>
    <t>8р. Сз.2р.Дз.</t>
  </si>
  <si>
    <t>5р. Сз.2р.Дз.</t>
  </si>
  <si>
    <t>51</t>
  </si>
  <si>
    <t>50</t>
  </si>
  <si>
    <t>54</t>
  </si>
  <si>
    <t>Боложинівське л-во</t>
  </si>
  <si>
    <t>32</t>
  </si>
  <si>
    <t xml:space="preserve">проектів  лісових  культур ,  промислових  плантацій і природного поновлення на    2019 рік по ДП "Радехівське ЛМГ" .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</si>
</sst>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;[Red]0.0"/>
    <numFmt numFmtId="175" formatCode="_-* #,##0.00&quot;р.&quot;_-;\-* #,##0.00&quot;р.&quot;_-;_-* &quot;-&quot;??&quot;р.&quot;_-;_-@_-"/>
    <numFmt numFmtId="176" formatCode="_(&quot;$&quot;* #,##0_);_(&quot;$&quot;* \(#,##0\);_(&quot;$&quot;* &quot;-&quot;_);_(@_)"/>
  </numFmts>
  <fonts count="1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E"/>
      <family val="1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sz val="8"/>
      <name val="Times New Roman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4"/>
      <name val="Garamond"/>
      <family val="1"/>
    </font>
    <font>
      <b/>
      <sz val="10"/>
      <color indexed="8"/>
      <name val="Garamond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b/>
      <i/>
      <u val="single"/>
      <sz val="12"/>
      <name val="Bookman Old Style"/>
      <family val="1"/>
    </font>
    <font>
      <sz val="8"/>
      <name val="Bookman Old Style"/>
      <family val="1"/>
    </font>
    <font>
      <sz val="10"/>
      <color indexed="10"/>
      <name val="Bookman Old Style"/>
      <family val="1"/>
    </font>
    <font>
      <b/>
      <sz val="20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b/>
      <i/>
      <sz val="14"/>
      <name val="Arial Cyr"/>
      <family val="2"/>
    </font>
    <font>
      <i/>
      <sz val="14"/>
      <name val="Times New Roman"/>
      <family val="1"/>
    </font>
    <font>
      <i/>
      <sz val="14"/>
      <name val="Arial Cyr"/>
      <family val="2"/>
    </font>
    <font>
      <b/>
      <i/>
      <sz val="14"/>
      <name val="Times New Roman"/>
      <family val="1"/>
    </font>
    <font>
      <b/>
      <sz val="16"/>
      <name val="Arial Cyr"/>
      <family val="2"/>
    </font>
    <font>
      <b/>
      <i/>
      <sz val="16"/>
      <name val="Arial Cyr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vertAlign val="subscript"/>
      <sz val="20"/>
      <name val="Times New Roman"/>
      <family val="1"/>
    </font>
    <font>
      <b/>
      <sz val="20"/>
      <name val="Times New Roman Cyr"/>
      <family val="1"/>
    </font>
    <font>
      <b/>
      <sz val="18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0"/>
    </font>
    <font>
      <sz val="18"/>
      <name val="Times New Roman"/>
      <family val="1"/>
    </font>
    <font>
      <sz val="18"/>
      <name val="Times New Roman Cyr"/>
      <family val="0"/>
    </font>
    <font>
      <b/>
      <sz val="22"/>
      <name val="Times New Roman Cyr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sz val="11"/>
      <name val="Arial Narrow"/>
      <family val="2"/>
    </font>
    <font>
      <b/>
      <sz val="9"/>
      <name val="Garamond"/>
      <family val="1"/>
    </font>
    <font>
      <sz val="9"/>
      <color indexed="8"/>
      <name val="Times New Roman"/>
      <family val="1"/>
    </font>
    <font>
      <vertAlign val="subscript"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Bookman Old Style"/>
      <family val="1"/>
    </font>
    <font>
      <b/>
      <sz val="20"/>
      <color indexed="63"/>
      <name val="Times New Roman"/>
      <family val="1"/>
    </font>
    <font>
      <vertAlign val="subscript"/>
      <sz val="9"/>
      <name val="Times New Roman"/>
      <family val="1"/>
    </font>
    <font>
      <vertAlign val="subscript"/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1"/>
      <family val="0"/>
    </font>
    <font>
      <sz val="9"/>
      <color indexed="8"/>
      <name val="Times New Roman1"/>
      <family val="0"/>
    </font>
    <font>
      <sz val="12"/>
      <color indexed="8"/>
      <name val="Times New Roman1"/>
      <family val="0"/>
    </font>
    <font>
      <sz val="10"/>
      <color indexed="8"/>
      <name val="Times New Roman"/>
      <family val="1"/>
    </font>
    <font>
      <sz val="8"/>
      <color indexed="8"/>
      <name val="Times New Roman1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1"/>
      <family val="0"/>
    </font>
    <font>
      <sz val="9"/>
      <color rgb="FF000000"/>
      <name val="Times New Roman"/>
      <family val="1"/>
    </font>
    <font>
      <sz val="9"/>
      <color rgb="FF000000"/>
      <name val="Times New Roman1"/>
      <family val="0"/>
    </font>
    <font>
      <sz val="12"/>
      <color rgb="FF000000"/>
      <name val="Times New Roman1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1"/>
      <family val="0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/>
      <diagonal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7" fillId="14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7" borderId="0" applyNumberFormat="0" applyBorder="0" applyAlignment="0" applyProtection="0"/>
    <xf numFmtId="0" fontId="147" fillId="18" borderId="0" applyNumberFormat="0" applyBorder="0" applyAlignment="0" applyProtection="0"/>
    <xf numFmtId="0" fontId="147" fillId="19" borderId="0" applyNumberFormat="0" applyBorder="0" applyAlignment="0" applyProtection="0"/>
    <xf numFmtId="0" fontId="147" fillId="20" borderId="0" applyNumberFormat="0" applyBorder="0" applyAlignment="0" applyProtection="0"/>
    <xf numFmtId="0" fontId="147" fillId="21" borderId="0" applyNumberFormat="0" applyBorder="0" applyAlignment="0" applyProtection="0"/>
    <xf numFmtId="0" fontId="147" fillId="22" borderId="0" applyNumberFormat="0" applyBorder="0" applyAlignment="0" applyProtection="0"/>
    <xf numFmtId="0" fontId="147" fillId="23" borderId="0" applyNumberFormat="0" applyBorder="0" applyAlignment="0" applyProtection="0"/>
    <xf numFmtId="0" fontId="147" fillId="24" borderId="0" applyNumberFormat="0" applyBorder="0" applyAlignment="0" applyProtection="0"/>
    <xf numFmtId="0" fontId="148" fillId="25" borderId="1" applyNumberFormat="0" applyAlignment="0" applyProtection="0"/>
    <xf numFmtId="9" fontId="1" fillId="0" borderId="0" applyFont="0" applyFill="0" applyBorder="0" applyAlignment="0" applyProtection="0"/>
    <xf numFmtId="0" fontId="1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0" fillId="0" borderId="2" applyNumberFormat="0" applyFill="0" applyAlignment="0" applyProtection="0"/>
    <xf numFmtId="0" fontId="151" fillId="0" borderId="3" applyNumberFormat="0" applyFill="0" applyAlignment="0" applyProtection="0"/>
    <xf numFmtId="0" fontId="152" fillId="0" borderId="4" applyNumberFormat="0" applyFill="0" applyAlignment="0" applyProtection="0"/>
    <xf numFmtId="0" fontId="152" fillId="0" borderId="0" applyNumberFormat="0" applyFill="0" applyBorder="0" applyAlignment="0" applyProtection="0"/>
    <xf numFmtId="0" fontId="16" fillId="0" borderId="0">
      <alignment/>
      <protection/>
    </xf>
    <xf numFmtId="0" fontId="153" fillId="0" borderId="5" applyNumberFormat="0" applyFill="0" applyAlignment="0" applyProtection="0"/>
    <xf numFmtId="0" fontId="154" fillId="27" borderId="6" applyNumberFormat="0" applyAlignment="0" applyProtection="0"/>
    <xf numFmtId="0" fontId="155" fillId="0" borderId="0" applyNumberFormat="0" applyFill="0" applyBorder="0" applyAlignment="0" applyProtection="0"/>
    <xf numFmtId="0" fontId="156" fillId="28" borderId="0" applyNumberFormat="0" applyBorder="0" applyAlignment="0" applyProtection="0"/>
    <xf numFmtId="0" fontId="157" fillId="29" borderId="1" applyNumberFormat="0" applyAlignment="0" applyProtection="0"/>
    <xf numFmtId="0" fontId="16" fillId="0" borderId="0">
      <alignment/>
      <protection/>
    </xf>
    <xf numFmtId="0" fontId="158" fillId="0" borderId="7" applyNumberFormat="0" applyFill="0" applyAlignment="0" applyProtection="0"/>
    <xf numFmtId="0" fontId="159" fillId="30" borderId="0" applyNumberFormat="0" applyBorder="0" applyAlignment="0" applyProtection="0"/>
    <xf numFmtId="0" fontId="1" fillId="31" borderId="8" applyNumberFormat="0" applyFont="0" applyAlignment="0" applyProtection="0"/>
    <xf numFmtId="0" fontId="160" fillId="29" borderId="9" applyNumberFormat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96"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32" borderId="0" xfId="0" applyFont="1" applyFill="1" applyAlignment="1">
      <alignment/>
    </xf>
    <xf numFmtId="172" fontId="5" fillId="10" borderId="10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15" fillId="0" borderId="0" xfId="0" applyFont="1" applyAlignment="1">
      <alignment/>
    </xf>
    <xf numFmtId="0" fontId="14" fillId="32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72" fontId="25" fillId="10" borderId="10" xfId="0" applyNumberFormat="1" applyFont="1" applyFill="1" applyBorder="1" applyAlignment="1">
      <alignment horizontal="center" vertical="center"/>
    </xf>
    <xf numFmtId="173" fontId="25" fillId="10" borderId="10" xfId="0" applyNumberFormat="1" applyFont="1" applyFill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NumberFormat="1" applyFont="1" applyBorder="1" applyAlignment="1">
      <alignment horizontal="center" vertical="top" wrapText="1"/>
    </xf>
    <xf numFmtId="0" fontId="31" fillId="35" borderId="10" xfId="0" applyFont="1" applyFill="1" applyBorder="1" applyAlignment="1" applyProtection="1">
      <alignment horizontal="center" vertical="top" wrapText="1"/>
      <protection locked="0"/>
    </xf>
    <xf numFmtId="0" fontId="31" fillId="35" borderId="10" xfId="0" applyNumberFormat="1" applyFont="1" applyFill="1" applyBorder="1" applyAlignment="1" applyProtection="1">
      <alignment horizontal="center" vertical="top" wrapText="1"/>
      <protection locked="0"/>
    </xf>
    <xf numFmtId="172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35" borderId="10" xfId="0" applyFont="1" applyFill="1" applyBorder="1" applyAlignment="1" applyProtection="1">
      <alignment horizontal="center" vertical="top" wrapText="1"/>
      <protection locked="0"/>
    </xf>
    <xf numFmtId="0" fontId="32" fillId="35" borderId="10" xfId="0" applyNumberFormat="1" applyFont="1" applyFill="1" applyBorder="1" applyAlignment="1" applyProtection="1">
      <alignment horizontal="center" vertical="top" wrapText="1"/>
      <protection locked="0"/>
    </xf>
    <xf numFmtId="1" fontId="31" fillId="35" borderId="10" xfId="0" applyNumberFormat="1" applyFont="1" applyFill="1" applyBorder="1" applyAlignment="1">
      <alignment horizontal="center" vertical="top" wrapText="1"/>
    </xf>
    <xf numFmtId="1" fontId="31" fillId="36" borderId="10" xfId="0" applyNumberFormat="1" applyFont="1" applyFill="1" applyBorder="1" applyAlignment="1">
      <alignment horizontal="center" vertical="top" wrapText="1"/>
    </xf>
    <xf numFmtId="1" fontId="31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0" xfId="0" applyFont="1" applyFill="1" applyBorder="1" applyAlignment="1">
      <alignment horizontal="center" vertical="top" wrapText="1"/>
    </xf>
    <xf numFmtId="1" fontId="32" fillId="35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1" fontId="32" fillId="4" borderId="10" xfId="0" applyNumberFormat="1" applyFont="1" applyFill="1" applyBorder="1" applyAlignment="1">
      <alignment horizontal="center" vertical="top" wrapText="1"/>
    </xf>
    <xf numFmtId="1" fontId="32" fillId="0" borderId="10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172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" fontId="35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Alignment="1">
      <alignment horizontal="center"/>
    </xf>
    <xf numFmtId="0" fontId="41" fillId="32" borderId="0" xfId="0" applyFont="1" applyFill="1" applyAlignment="1">
      <alignment horizontal="left"/>
    </xf>
    <xf numFmtId="0" fontId="17" fillId="32" borderId="0" xfId="0" applyFont="1" applyFill="1" applyAlignment="1">
      <alignment horizontal="left"/>
    </xf>
    <xf numFmtId="0" fontId="17" fillId="32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8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55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59" fillId="0" borderId="0" xfId="0" applyFont="1" applyAlignment="1">
      <alignment/>
    </xf>
    <xf numFmtId="0" fontId="56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28" fillId="32" borderId="0" xfId="0" applyFont="1" applyFill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0" fillId="0" borderId="0" xfId="0" applyAlignment="1">
      <alignment/>
    </xf>
    <xf numFmtId="0" fontId="16" fillId="34" borderId="13" xfId="0" applyFont="1" applyFill="1" applyBorder="1" applyAlignment="1">
      <alignment vertical="top" wrapText="1"/>
    </xf>
    <xf numFmtId="0" fontId="30" fillId="34" borderId="13" xfId="0" applyFont="1" applyFill="1" applyBorder="1" applyAlignment="1">
      <alignment/>
    </xf>
    <xf numFmtId="0" fontId="30" fillId="34" borderId="19" xfId="0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31" fillId="34" borderId="14" xfId="0" applyFont="1" applyFill="1" applyBorder="1" applyAlignment="1">
      <alignment horizontal="center" vertical="top" wrapText="1"/>
    </xf>
    <xf numFmtId="0" fontId="31" fillId="34" borderId="0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vertical="top" wrapText="1"/>
    </xf>
    <xf numFmtId="0" fontId="31" fillId="34" borderId="13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16" fillId="34" borderId="0" xfId="0" applyFont="1" applyFill="1" applyBorder="1" applyAlignment="1">
      <alignment vertical="top" wrapText="1"/>
    </xf>
    <xf numFmtId="0" fontId="32" fillId="34" borderId="10" xfId="0" applyFont="1" applyFill="1" applyBorder="1" applyAlignment="1">
      <alignment horizontal="center" vertical="top" wrapText="1"/>
    </xf>
    <xf numFmtId="0" fontId="32" fillId="34" borderId="15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/>
    </xf>
    <xf numFmtId="0" fontId="31" fillId="3" borderId="21" xfId="0" applyFont="1" applyFill="1" applyBorder="1" applyAlignment="1">
      <alignment horizontal="center" vertical="top" wrapText="1"/>
    </xf>
    <xf numFmtId="0" fontId="31" fillId="3" borderId="22" xfId="0" applyFont="1" applyFill="1" applyBorder="1" applyAlignment="1">
      <alignment horizontal="center" vertical="top" wrapText="1"/>
    </xf>
    <xf numFmtId="0" fontId="31" fillId="3" borderId="23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/>
    </xf>
    <xf numFmtId="0" fontId="16" fillId="3" borderId="23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72" fontId="1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horizontal="center"/>
    </xf>
    <xf numFmtId="49" fontId="15" fillId="4" borderId="10" xfId="0" applyNumberFormat="1" applyFont="1" applyFill="1" applyBorder="1" applyAlignment="1">
      <alignment horizontal="center"/>
    </xf>
    <xf numFmtId="172" fontId="15" fillId="4" borderId="1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5" fillId="4" borderId="10" xfId="0" applyFont="1" applyFill="1" applyBorder="1" applyAlignment="1">
      <alignment horizontal="center" vertical="center" wrapText="1"/>
    </xf>
    <xf numFmtId="172" fontId="15" fillId="4" borderId="10" xfId="0" applyNumberFormat="1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19" fillId="4" borderId="10" xfId="0" applyFont="1" applyFill="1" applyBorder="1" applyAlignment="1">
      <alignment horizontal="center"/>
    </xf>
    <xf numFmtId="49" fontId="19" fillId="4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172" fontId="20" fillId="4" borderId="10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right"/>
    </xf>
    <xf numFmtId="0" fontId="19" fillId="4" borderId="10" xfId="0" applyFont="1" applyFill="1" applyBorder="1" applyAlignment="1">
      <alignment horizontal="right" vertical="center" wrapText="1"/>
    </xf>
    <xf numFmtId="172" fontId="19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172" fontId="0" fillId="4" borderId="10" xfId="0" applyNumberFormat="1" applyFill="1" applyBorder="1" applyAlignment="1">
      <alignment/>
    </xf>
    <xf numFmtId="172" fontId="17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18" fillId="0" borderId="25" xfId="0" applyFont="1" applyBorder="1" applyAlignment="1">
      <alignment horizontal="center"/>
    </xf>
    <xf numFmtId="0" fontId="18" fillId="34" borderId="26" xfId="0" applyFont="1" applyFill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 vertical="center" wrapText="1"/>
    </xf>
    <xf numFmtId="0" fontId="62" fillId="4" borderId="27" xfId="0" applyFont="1" applyFill="1" applyBorder="1" applyAlignment="1">
      <alignment horizontal="center" vertical="center" wrapText="1"/>
    </xf>
    <xf numFmtId="0" fontId="62" fillId="4" borderId="28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/>
    </xf>
    <xf numFmtId="172" fontId="18" fillId="4" borderId="1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72" fontId="62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0" borderId="2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4" borderId="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2" fontId="5" fillId="4" borderId="16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2" fontId="5" fillId="4" borderId="17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172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" fillId="36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40" fillId="10" borderId="19" xfId="0" applyFont="1" applyFill="1" applyBorder="1" applyAlignment="1">
      <alignment horizontal="center"/>
    </xf>
    <xf numFmtId="0" fontId="40" fillId="10" borderId="12" xfId="0" applyFont="1" applyFill="1" applyBorder="1" applyAlignment="1">
      <alignment horizontal="center"/>
    </xf>
    <xf numFmtId="0" fontId="40" fillId="10" borderId="20" xfId="0" applyFont="1" applyFill="1" applyBorder="1" applyAlignment="1">
      <alignment horizontal="center"/>
    </xf>
    <xf numFmtId="0" fontId="40" fillId="10" borderId="17" xfId="0" applyFont="1" applyFill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0" fillId="37" borderId="15" xfId="0" applyFont="1" applyFill="1" applyBorder="1" applyAlignment="1">
      <alignment horizontal="center"/>
    </xf>
    <xf numFmtId="0" fontId="40" fillId="37" borderId="16" xfId="0" applyFont="1" applyFill="1" applyBorder="1" applyAlignment="1">
      <alignment horizontal="center"/>
    </xf>
    <xf numFmtId="0" fontId="40" fillId="37" borderId="17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72" fontId="7" fillId="3" borderId="1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5" fillId="0" borderId="13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55" fillId="36" borderId="10" xfId="0" applyFont="1" applyFill="1" applyBorder="1" applyAlignment="1">
      <alignment vertical="top" wrapText="1"/>
    </xf>
    <xf numFmtId="0" fontId="69" fillId="36" borderId="10" xfId="0" applyFont="1" applyFill="1" applyBorder="1" applyAlignment="1">
      <alignment vertical="top" wrapText="1"/>
    </xf>
    <xf numFmtId="0" fontId="61" fillId="36" borderId="10" xfId="0" applyFont="1" applyFill="1" applyBorder="1" applyAlignment="1">
      <alignment vertical="top" wrapText="1"/>
    </xf>
    <xf numFmtId="0" fontId="61" fillId="36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18" fillId="0" borderId="13" xfId="0" applyFont="1" applyBorder="1" applyAlignment="1">
      <alignment horizontal="center"/>
    </xf>
    <xf numFmtId="0" fontId="55" fillId="0" borderId="13" xfId="0" applyFont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/>
    </xf>
    <xf numFmtId="0" fontId="72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18" fillId="32" borderId="0" xfId="0" applyFont="1" applyFill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3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30" fillId="34" borderId="11" xfId="0" applyFont="1" applyFill="1" applyBorder="1" applyAlignment="1">
      <alignment vertical="top" wrapText="1"/>
    </xf>
    <xf numFmtId="0" fontId="6" fillId="34" borderId="32" xfId="0" applyFont="1" applyFill="1" applyBorder="1" applyAlignment="1">
      <alignment horizontal="center" vertical="top" wrapText="1"/>
    </xf>
    <xf numFmtId="0" fontId="30" fillId="34" borderId="32" xfId="0" applyFont="1" applyFill="1" applyBorder="1" applyAlignment="1">
      <alignment vertical="top" wrapText="1"/>
    </xf>
    <xf numFmtId="0" fontId="30" fillId="34" borderId="18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textRotation="90"/>
    </xf>
    <xf numFmtId="0" fontId="6" fillId="34" borderId="11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71" fillId="10" borderId="13" xfId="0" applyFont="1" applyFill="1" applyBorder="1" applyAlignment="1">
      <alignment horizontal="center" vertical="top" wrapText="1"/>
    </xf>
    <xf numFmtId="0" fontId="61" fillId="10" borderId="13" xfId="0" applyFont="1" applyFill="1" applyBorder="1" applyAlignment="1">
      <alignment horizontal="center" vertical="top" wrapText="1"/>
    </xf>
    <xf numFmtId="0" fontId="71" fillId="10" borderId="10" xfId="0" applyFont="1" applyFill="1" applyBorder="1" applyAlignment="1">
      <alignment horizontal="center" vertical="top" wrapText="1"/>
    </xf>
    <xf numFmtId="0" fontId="61" fillId="10" borderId="10" xfId="0" applyFont="1" applyFill="1" applyBorder="1" applyAlignment="1">
      <alignment horizontal="center" vertical="top" wrapText="1"/>
    </xf>
    <xf numFmtId="0" fontId="61" fillId="5" borderId="10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1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0" fontId="19" fillId="0" borderId="30" xfId="0" applyFont="1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172" fontId="17" fillId="0" borderId="34" xfId="0" applyNumberFormat="1" applyFont="1" applyBorder="1" applyAlignment="1">
      <alignment horizontal="right"/>
    </xf>
    <xf numFmtId="0" fontId="16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17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16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172" fontId="17" fillId="0" borderId="38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16" fillId="0" borderId="38" xfId="0" applyFont="1" applyBorder="1" applyAlignment="1">
      <alignment horizontal="center"/>
    </xf>
    <xf numFmtId="173" fontId="16" fillId="0" borderId="41" xfId="0" applyNumberFormat="1" applyFont="1" applyBorder="1" applyAlignment="1">
      <alignment/>
    </xf>
    <xf numFmtId="173" fontId="16" fillId="0" borderId="42" xfId="0" applyNumberFormat="1" applyFont="1" applyBorder="1" applyAlignment="1">
      <alignment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48" xfId="0" applyFont="1" applyBorder="1" applyAlignment="1">
      <alignment/>
    </xf>
    <xf numFmtId="0" fontId="16" fillId="0" borderId="49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172" fontId="30" fillId="0" borderId="11" xfId="0" applyNumberFormat="1" applyFont="1" applyBorder="1" applyAlignment="1">
      <alignment horizontal="right"/>
    </xf>
    <xf numFmtId="172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172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72" fontId="30" fillId="0" borderId="10" xfId="0" applyNumberFormat="1" applyFont="1" applyBorder="1" applyAlignment="1">
      <alignment horizontal="right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right"/>
    </xf>
    <xf numFmtId="172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30" fillId="0" borderId="34" xfId="0" applyFont="1" applyBorder="1" applyAlignment="1">
      <alignment/>
    </xf>
    <xf numFmtId="0" fontId="30" fillId="0" borderId="34" xfId="0" applyFont="1" applyBorder="1" applyAlignment="1">
      <alignment horizontal="right"/>
    </xf>
    <xf numFmtId="0" fontId="30" fillId="0" borderId="34" xfId="0" applyFont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173" fontId="16" fillId="34" borderId="10" xfId="0" applyNumberFormat="1" applyFont="1" applyFill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9" fillId="38" borderId="14" xfId="0" applyFont="1" applyFill="1" applyBorder="1" applyAlignment="1">
      <alignment/>
    </xf>
    <xf numFmtId="0" fontId="19" fillId="38" borderId="30" xfId="0" applyFont="1" applyFill="1" applyBorder="1" applyAlignment="1">
      <alignment/>
    </xf>
    <xf numFmtId="0" fontId="17" fillId="10" borderId="33" xfId="0" applyFont="1" applyFill="1" applyBorder="1" applyAlignment="1">
      <alignment/>
    </xf>
    <xf numFmtId="0" fontId="0" fillId="10" borderId="51" xfId="0" applyFill="1" applyBorder="1" applyAlignment="1">
      <alignment/>
    </xf>
    <xf numFmtId="0" fontId="0" fillId="10" borderId="51" xfId="0" applyFill="1" applyBorder="1" applyAlignment="1">
      <alignment horizontal="right"/>
    </xf>
    <xf numFmtId="172" fontId="17" fillId="10" borderId="51" xfId="0" applyNumberFormat="1" applyFont="1" applyFill="1" applyBorder="1" applyAlignment="1">
      <alignment horizontal="right"/>
    </xf>
    <xf numFmtId="0" fontId="0" fillId="10" borderId="51" xfId="0" applyFill="1" applyBorder="1" applyAlignment="1">
      <alignment horizontal="center"/>
    </xf>
    <xf numFmtId="0" fontId="0" fillId="10" borderId="52" xfId="0" applyFill="1" applyBorder="1" applyAlignment="1">
      <alignment/>
    </xf>
    <xf numFmtId="0" fontId="30" fillId="38" borderId="14" xfId="0" applyFont="1" applyFill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0" fillId="0" borderId="10" xfId="48" applyFont="1" applyBorder="1" applyAlignment="1">
      <alignment horizontal="center"/>
      <protection/>
    </xf>
    <xf numFmtId="0" fontId="16" fillId="0" borderId="10" xfId="48" applyFont="1" applyBorder="1" applyAlignment="1">
      <alignment horizontal="center"/>
      <protection/>
    </xf>
    <xf numFmtId="2" fontId="11" fillId="0" borderId="10" xfId="48" applyNumberFormat="1" applyFont="1" applyBorder="1" applyAlignment="1">
      <alignment horizontal="center"/>
      <protection/>
    </xf>
    <xf numFmtId="0" fontId="30" fillId="0" borderId="10" xfId="48" applyFont="1" applyBorder="1">
      <alignment/>
      <protection/>
    </xf>
    <xf numFmtId="0" fontId="30" fillId="0" borderId="1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1" xfId="0" applyFont="1" applyBorder="1" applyAlignment="1">
      <alignment/>
    </xf>
    <xf numFmtId="2" fontId="59" fillId="0" borderId="10" xfId="0" applyNumberFormat="1" applyFont="1" applyBorder="1" applyAlignment="1">
      <alignment/>
    </xf>
    <xf numFmtId="0" fontId="59" fillId="34" borderId="13" xfId="0" applyFont="1" applyFill="1" applyBorder="1" applyAlignment="1">
      <alignment horizontal="center"/>
    </xf>
    <xf numFmtId="0" fontId="59" fillId="34" borderId="15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9" xfId="0" applyFont="1" applyFill="1" applyBorder="1" applyAlignment="1">
      <alignment/>
    </xf>
    <xf numFmtId="0" fontId="59" fillId="34" borderId="12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59" fillId="34" borderId="14" xfId="0" applyFont="1" applyFill="1" applyBorder="1" applyAlignment="1">
      <alignment/>
    </xf>
    <xf numFmtId="0" fontId="59" fillId="34" borderId="14" xfId="0" applyFont="1" applyFill="1" applyBorder="1" applyAlignment="1">
      <alignment horizontal="center"/>
    </xf>
    <xf numFmtId="0" fontId="59" fillId="34" borderId="29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59" fillId="34" borderId="32" xfId="0" applyFont="1" applyFill="1" applyBorder="1" applyAlignment="1">
      <alignment/>
    </xf>
    <xf numFmtId="0" fontId="59" fillId="34" borderId="31" xfId="0" applyFont="1" applyFill="1" applyBorder="1" applyAlignment="1">
      <alignment/>
    </xf>
    <xf numFmtId="0" fontId="59" fillId="34" borderId="3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0" fontId="16" fillId="34" borderId="13" xfId="0" applyFont="1" applyFill="1" applyBorder="1" applyAlignment="1">
      <alignment horizontal="center"/>
    </xf>
    <xf numFmtId="0" fontId="59" fillId="34" borderId="31" xfId="0" applyFont="1" applyFill="1" applyBorder="1" applyAlignment="1">
      <alignment horizontal="left"/>
    </xf>
    <xf numFmtId="0" fontId="59" fillId="34" borderId="11" xfId="0" applyFont="1" applyFill="1" applyBorder="1" applyAlignment="1">
      <alignment/>
    </xf>
    <xf numFmtId="0" fontId="59" fillId="34" borderId="11" xfId="0" applyFont="1" applyFill="1" applyBorder="1" applyAlignment="1">
      <alignment horizontal="center"/>
    </xf>
    <xf numFmtId="0" fontId="59" fillId="34" borderId="32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59" fillId="34" borderId="15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31" xfId="0" applyFont="1" applyFill="1" applyBorder="1" applyAlignment="1">
      <alignment horizontal="center"/>
    </xf>
    <xf numFmtId="0" fontId="57" fillId="35" borderId="15" xfId="0" applyFont="1" applyFill="1" applyBorder="1" applyAlignment="1">
      <alignment/>
    </xf>
    <xf numFmtId="0" fontId="57" fillId="35" borderId="16" xfId="0" applyFont="1" applyFill="1" applyBorder="1" applyAlignment="1">
      <alignment/>
    </xf>
    <xf numFmtId="0" fontId="57" fillId="35" borderId="17" xfId="0" applyFont="1" applyFill="1" applyBorder="1" applyAlignment="1">
      <alignment/>
    </xf>
    <xf numFmtId="0" fontId="57" fillId="35" borderId="15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/>
    </xf>
    <xf numFmtId="0" fontId="57" fillId="35" borderId="17" xfId="0" applyFont="1" applyFill="1" applyBorder="1" applyAlignment="1">
      <alignment horizontal="center"/>
    </xf>
    <xf numFmtId="0" fontId="17" fillId="38" borderId="10" xfId="0" applyFont="1" applyFill="1" applyBorder="1" applyAlignment="1">
      <alignment/>
    </xf>
    <xf numFmtId="0" fontId="17" fillId="38" borderId="10" xfId="0" applyFont="1" applyFill="1" applyBorder="1" applyAlignment="1">
      <alignment horizontal="center"/>
    </xf>
    <xf numFmtId="0" fontId="59" fillId="4" borderId="10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2" fontId="11" fillId="4" borderId="11" xfId="0" applyNumberFormat="1" applyFont="1" applyFill="1" applyBorder="1" applyAlignment="1">
      <alignment horizontal="left"/>
    </xf>
    <xf numFmtId="0" fontId="30" fillId="4" borderId="10" xfId="0" applyFont="1" applyFill="1" applyBorder="1" applyAlignment="1">
      <alignment horizontal="center"/>
    </xf>
    <xf numFmtId="0" fontId="60" fillId="35" borderId="15" xfId="0" applyFont="1" applyFill="1" applyBorder="1" applyAlignment="1">
      <alignment/>
    </xf>
    <xf numFmtId="0" fontId="59" fillId="35" borderId="16" xfId="0" applyFont="1" applyFill="1" applyBorder="1" applyAlignment="1">
      <alignment horizontal="center"/>
    </xf>
    <xf numFmtId="0" fontId="59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7" fillId="38" borderId="10" xfId="48" applyFont="1" applyFill="1" applyBorder="1" applyAlignment="1">
      <alignment horizontal="center"/>
      <protection/>
    </xf>
    <xf numFmtId="0" fontId="30" fillId="38" borderId="10" xfId="48" applyFont="1" applyFill="1" applyBorder="1" applyAlignment="1">
      <alignment horizontal="center"/>
      <protection/>
    </xf>
    <xf numFmtId="0" fontId="30" fillId="35" borderId="10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/>
    </xf>
    <xf numFmtId="0" fontId="30" fillId="38" borderId="10" xfId="0" applyFont="1" applyFill="1" applyBorder="1" applyAlignment="1">
      <alignment horizontal="center"/>
    </xf>
    <xf numFmtId="0" fontId="74" fillId="35" borderId="15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6" fillId="38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5" borderId="16" xfId="0" applyFont="1" applyFill="1" applyBorder="1" applyAlignment="1">
      <alignment/>
    </xf>
    <xf numFmtId="0" fontId="56" fillId="35" borderId="17" xfId="0" applyFont="1" applyFill="1" applyBorder="1" applyAlignment="1">
      <alignment/>
    </xf>
    <xf numFmtId="0" fontId="59" fillId="35" borderId="0" xfId="0" applyFont="1" applyFill="1" applyAlignment="1">
      <alignment/>
    </xf>
    <xf numFmtId="0" fontId="11" fillId="35" borderId="0" xfId="0" applyFont="1" applyFill="1" applyBorder="1" applyAlignment="1">
      <alignment horizontal="left"/>
    </xf>
    <xf numFmtId="0" fontId="17" fillId="35" borderId="0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172" fontId="17" fillId="35" borderId="0" xfId="0" applyNumberFormat="1" applyFont="1" applyFill="1" applyBorder="1" applyAlignment="1">
      <alignment horizontal="center"/>
    </xf>
    <xf numFmtId="2" fontId="17" fillId="35" borderId="0" xfId="0" applyNumberFormat="1" applyFont="1" applyFill="1" applyBorder="1" applyAlignment="1">
      <alignment horizontal="center"/>
    </xf>
    <xf numFmtId="0" fontId="17" fillId="38" borderId="19" xfId="0" applyFont="1" applyFill="1" applyBorder="1" applyAlignment="1">
      <alignment/>
    </xf>
    <xf numFmtId="0" fontId="39" fillId="32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38" borderId="10" xfId="0" applyNumberFormat="1" applyFont="1" applyFill="1" applyBorder="1" applyAlignment="1">
      <alignment horizontal="center" vertical="center"/>
    </xf>
    <xf numFmtId="49" fontId="50" fillId="4" borderId="10" xfId="0" applyNumberFormat="1" applyFont="1" applyFill="1" applyBorder="1" applyAlignment="1">
      <alignment horizontal="center" vertical="center"/>
    </xf>
    <xf numFmtId="49" fontId="50" fillId="4" borderId="10" xfId="0" applyNumberFormat="1" applyFont="1" applyFill="1" applyBorder="1" applyAlignment="1">
      <alignment horizontal="center" vertical="center" wrapText="1"/>
    </xf>
    <xf numFmtId="2" fontId="50" fillId="4" borderId="10" xfId="0" applyNumberFormat="1" applyFont="1" applyFill="1" applyBorder="1" applyAlignment="1">
      <alignment horizontal="center" vertical="center"/>
    </xf>
    <xf numFmtId="0" fontId="77" fillId="4" borderId="10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2" fontId="50" fillId="38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center" vertical="center"/>
    </xf>
    <xf numFmtId="0" fontId="77" fillId="0" borderId="13" xfId="0" applyFont="1" applyBorder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/>
    </xf>
    <xf numFmtId="0" fontId="77" fillId="0" borderId="0" xfId="0" applyFont="1" applyBorder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2" fontId="50" fillId="35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/>
    </xf>
    <xf numFmtId="2" fontId="78" fillId="0" borderId="11" xfId="0" applyNumberFormat="1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172" fontId="78" fillId="0" borderId="10" xfId="0" applyNumberFormat="1" applyFont="1" applyFill="1" applyBorder="1" applyAlignment="1">
      <alignment horizontal="center" vertical="center"/>
    </xf>
    <xf numFmtId="172" fontId="78" fillId="0" borderId="13" xfId="0" applyNumberFormat="1" applyFont="1" applyFill="1" applyBorder="1" applyAlignment="1">
      <alignment horizontal="center" vertical="center"/>
    </xf>
    <xf numFmtId="2" fontId="78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0" fillId="4" borderId="10" xfId="0" applyFont="1" applyFill="1" applyBorder="1" applyAlignment="1">
      <alignment horizontal="center" vertical="center"/>
    </xf>
    <xf numFmtId="172" fontId="78" fillId="38" borderId="10" xfId="0" applyNumberFormat="1" applyFont="1" applyFill="1" applyBorder="1" applyAlignment="1">
      <alignment horizontal="center" vertical="center"/>
    </xf>
    <xf numFmtId="172" fontId="78" fillId="38" borderId="13" xfId="0" applyNumberFormat="1" applyFont="1" applyFill="1" applyBorder="1" applyAlignment="1">
      <alignment horizontal="center" vertical="center"/>
    </xf>
    <xf numFmtId="172" fontId="51" fillId="10" borderId="10" xfId="0" applyNumberFormat="1" applyFont="1" applyFill="1" applyBorder="1" applyAlignment="1">
      <alignment horizontal="center" vertical="center"/>
    </xf>
    <xf numFmtId="2" fontId="78" fillId="10" borderId="10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77" fillId="10" borderId="10" xfId="0" applyFont="1" applyFill="1" applyBorder="1" applyAlignment="1">
      <alignment/>
    </xf>
    <xf numFmtId="0" fontId="51" fillId="5" borderId="10" xfId="0" applyFont="1" applyFill="1" applyBorder="1" applyAlignment="1">
      <alignment horizontal="center" vertical="center"/>
    </xf>
    <xf numFmtId="0" fontId="77" fillId="5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26" xfId="0" applyFont="1" applyBorder="1" applyAlignment="1">
      <alignment/>
    </xf>
    <xf numFmtId="172" fontId="43" fillId="0" borderId="10" xfId="0" applyNumberFormat="1" applyFont="1" applyBorder="1" applyAlignment="1">
      <alignment horizontal="center"/>
    </xf>
    <xf numFmtId="0" fontId="38" fillId="39" borderId="26" xfId="0" applyFont="1" applyFill="1" applyBorder="1" applyAlignment="1">
      <alignment/>
    </xf>
    <xf numFmtId="172" fontId="38" fillId="39" borderId="26" xfId="0" applyNumberFormat="1" applyFont="1" applyFill="1" applyBorder="1" applyAlignment="1">
      <alignment horizontal="center"/>
    </xf>
    <xf numFmtId="172" fontId="43" fillId="36" borderId="10" xfId="0" applyNumberFormat="1" applyFont="1" applyFill="1" applyBorder="1" applyAlignment="1">
      <alignment horizontal="center"/>
    </xf>
    <xf numFmtId="172" fontId="43" fillId="0" borderId="10" xfId="0" applyNumberFormat="1" applyFont="1" applyBorder="1" applyAlignment="1">
      <alignment/>
    </xf>
    <xf numFmtId="172" fontId="43" fillId="0" borderId="13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38" fillId="4" borderId="50" xfId="0" applyFont="1" applyFill="1" applyBorder="1" applyAlignment="1">
      <alignment horizontal="center"/>
    </xf>
    <xf numFmtId="0" fontId="38" fillId="4" borderId="34" xfId="0" applyFont="1" applyFill="1" applyBorder="1" applyAlignment="1">
      <alignment horizontal="center"/>
    </xf>
    <xf numFmtId="0" fontId="38" fillId="4" borderId="34" xfId="0" applyFont="1" applyFill="1" applyBorder="1" applyAlignment="1">
      <alignment/>
    </xf>
    <xf numFmtId="0" fontId="43" fillId="34" borderId="53" xfId="0" applyFont="1" applyFill="1" applyBorder="1" applyAlignment="1">
      <alignment horizontal="center"/>
    </xf>
    <xf numFmtId="0" fontId="43" fillId="34" borderId="54" xfId="0" applyFont="1" applyFill="1" applyBorder="1" applyAlignment="1">
      <alignment horizontal="center"/>
    </xf>
    <xf numFmtId="0" fontId="39" fillId="34" borderId="53" xfId="0" applyFont="1" applyFill="1" applyBorder="1" applyAlignment="1">
      <alignment/>
    </xf>
    <xf numFmtId="0" fontId="43" fillId="34" borderId="27" xfId="0" applyFont="1" applyFill="1" applyBorder="1" applyAlignment="1">
      <alignment/>
    </xf>
    <xf numFmtId="0" fontId="43" fillId="34" borderId="28" xfId="0" applyFont="1" applyFill="1" applyBorder="1" applyAlignment="1">
      <alignment/>
    </xf>
    <xf numFmtId="0" fontId="43" fillId="34" borderId="55" xfId="0" applyFont="1" applyFill="1" applyBorder="1" applyAlignment="1">
      <alignment/>
    </xf>
    <xf numFmtId="0" fontId="43" fillId="34" borderId="56" xfId="0" applyFont="1" applyFill="1" applyBorder="1" applyAlignment="1">
      <alignment/>
    </xf>
    <xf numFmtId="0" fontId="43" fillId="34" borderId="54" xfId="0" applyFont="1" applyFill="1" applyBorder="1" applyAlignment="1">
      <alignment/>
    </xf>
    <xf numFmtId="0" fontId="43" fillId="34" borderId="53" xfId="0" applyFont="1" applyFill="1" applyBorder="1" applyAlignment="1">
      <alignment/>
    </xf>
    <xf numFmtId="0" fontId="43" fillId="34" borderId="57" xfId="0" applyFont="1" applyFill="1" applyBorder="1" applyAlignment="1">
      <alignment horizontal="center"/>
    </xf>
    <xf numFmtId="0" fontId="43" fillId="34" borderId="58" xfId="0" applyFont="1" applyFill="1" applyBorder="1" applyAlignment="1">
      <alignment horizontal="center"/>
    </xf>
    <xf numFmtId="0" fontId="39" fillId="34" borderId="57" xfId="0" applyFont="1" applyFill="1" applyBorder="1" applyAlignment="1">
      <alignment/>
    </xf>
    <xf numFmtId="0" fontId="43" fillId="34" borderId="57" xfId="0" applyFont="1" applyFill="1" applyBorder="1" applyAlignment="1">
      <alignment/>
    </xf>
    <xf numFmtId="0" fontId="43" fillId="34" borderId="59" xfId="0" applyFont="1" applyFill="1" applyBorder="1" applyAlignment="1">
      <alignment/>
    </xf>
    <xf numFmtId="0" fontId="43" fillId="34" borderId="60" xfId="0" applyFont="1" applyFill="1" applyBorder="1" applyAlignment="1">
      <alignment/>
    </xf>
    <xf numFmtId="0" fontId="43" fillId="34" borderId="25" xfId="0" applyFont="1" applyFill="1" applyBorder="1" applyAlignment="1">
      <alignment horizontal="center"/>
    </xf>
    <xf numFmtId="0" fontId="43" fillId="34" borderId="61" xfId="0" applyFont="1" applyFill="1" applyBorder="1" applyAlignment="1">
      <alignment horizontal="center"/>
    </xf>
    <xf numFmtId="0" fontId="43" fillId="34" borderId="25" xfId="0" applyFont="1" applyFill="1" applyBorder="1" applyAlignment="1">
      <alignment/>
    </xf>
    <xf numFmtId="0" fontId="43" fillId="34" borderId="26" xfId="0" applyFont="1" applyFill="1" applyBorder="1" applyAlignment="1">
      <alignment horizontal="center"/>
    </xf>
    <xf numFmtId="0" fontId="38" fillId="4" borderId="10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/>
    </xf>
    <xf numFmtId="172" fontId="38" fillId="4" borderId="10" xfId="0" applyNumberFormat="1" applyFont="1" applyFill="1" applyBorder="1" applyAlignment="1">
      <alignment/>
    </xf>
    <xf numFmtId="0" fontId="38" fillId="4" borderId="10" xfId="0" applyFont="1" applyFill="1" applyBorder="1" applyAlignment="1">
      <alignment horizontal="center"/>
    </xf>
    <xf numFmtId="172" fontId="38" fillId="4" borderId="10" xfId="0" applyNumberFormat="1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43" fillId="36" borderId="28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38" fillId="4" borderId="10" xfId="0" applyFont="1" applyFill="1" applyBorder="1" applyAlignment="1">
      <alignment horizontal="left"/>
    </xf>
    <xf numFmtId="1" fontId="38" fillId="4" borderId="10" xfId="0" applyNumberFormat="1" applyFont="1" applyFill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35" xfId="0" applyFont="1" applyBorder="1" applyAlignment="1">
      <alignment/>
    </xf>
    <xf numFmtId="0" fontId="38" fillId="0" borderId="0" xfId="0" applyFont="1" applyBorder="1" applyAlignment="1">
      <alignment/>
    </xf>
    <xf numFmtId="0" fontId="49" fillId="32" borderId="0" xfId="0" applyFont="1" applyFill="1" applyAlignment="1">
      <alignment/>
    </xf>
    <xf numFmtId="0" fontId="50" fillId="32" borderId="0" xfId="0" applyFont="1" applyFill="1" applyAlignment="1">
      <alignment/>
    </xf>
    <xf numFmtId="0" fontId="79" fillId="32" borderId="0" xfId="0" applyFont="1" applyFill="1" applyAlignment="1">
      <alignment/>
    </xf>
    <xf numFmtId="0" fontId="80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81" fillId="32" borderId="0" xfId="0" applyFont="1" applyFill="1" applyAlignment="1">
      <alignment/>
    </xf>
    <xf numFmtId="0" fontId="43" fillId="0" borderId="50" xfId="0" applyFont="1" applyBorder="1" applyAlignment="1">
      <alignment horizontal="right"/>
    </xf>
    <xf numFmtId="0" fontId="43" fillId="0" borderId="34" xfId="0" applyFont="1" applyBorder="1" applyAlignment="1">
      <alignment horizontal="center"/>
    </xf>
    <xf numFmtId="0" fontId="43" fillId="0" borderId="34" xfId="0" applyFont="1" applyBorder="1" applyAlignment="1">
      <alignment horizontal="left"/>
    </xf>
    <xf numFmtId="0" fontId="43" fillId="0" borderId="35" xfId="0" applyFont="1" applyBorder="1" applyAlignment="1">
      <alignment horizontal="center"/>
    </xf>
    <xf numFmtId="0" fontId="43" fillId="0" borderId="34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6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41" xfId="0" applyFont="1" applyBorder="1" applyAlignment="1">
      <alignment/>
    </xf>
    <xf numFmtId="0" fontId="43" fillId="34" borderId="13" xfId="0" applyFont="1" applyFill="1" applyBorder="1" applyAlignment="1">
      <alignment/>
    </xf>
    <xf numFmtId="0" fontId="43" fillId="34" borderId="13" xfId="0" applyFont="1" applyFill="1" applyBorder="1" applyAlignment="1">
      <alignment horizontal="center"/>
    </xf>
    <xf numFmtId="0" fontId="43" fillId="34" borderId="12" xfId="0" applyFont="1" applyFill="1" applyBorder="1" applyAlignment="1">
      <alignment/>
    </xf>
    <xf numFmtId="0" fontId="43" fillId="34" borderId="20" xfId="0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14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18" xfId="0" applyFont="1" applyFill="1" applyBorder="1" applyAlignment="1">
      <alignment/>
    </xf>
    <xf numFmtId="0" fontId="43" fillId="34" borderId="32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10" borderId="34" xfId="0" applyFont="1" applyFill="1" applyBorder="1" applyAlignment="1">
      <alignment/>
    </xf>
    <xf numFmtId="172" fontId="38" fillId="10" borderId="34" xfId="0" applyNumberFormat="1" applyFont="1" applyFill="1" applyBorder="1" applyAlignment="1">
      <alignment horizontal="center"/>
    </xf>
    <xf numFmtId="0" fontId="43" fillId="10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3" xfId="0" applyFill="1" applyBorder="1" applyAlignment="1">
      <alignment/>
    </xf>
    <xf numFmtId="0" fontId="9" fillId="34" borderId="52" xfId="0" applyFont="1" applyFill="1" applyBorder="1" applyAlignment="1">
      <alignment horizontal="center"/>
    </xf>
    <xf numFmtId="0" fontId="16" fillId="34" borderId="39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5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/>
    </xf>
    <xf numFmtId="0" fontId="0" fillId="34" borderId="51" xfId="0" applyFill="1" applyBorder="1" applyAlignment="1">
      <alignment/>
    </xf>
    <xf numFmtId="0" fontId="34" fillId="34" borderId="65" xfId="0" applyFont="1" applyFill="1" applyBorder="1" applyAlignment="1">
      <alignment/>
    </xf>
    <xf numFmtId="0" fontId="34" fillId="34" borderId="6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69" xfId="0" applyFill="1" applyBorder="1" applyAlignment="1">
      <alignment horizontal="center"/>
    </xf>
    <xf numFmtId="0" fontId="4" fillId="34" borderId="50" xfId="0" applyFont="1" applyFill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54" fillId="34" borderId="62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84" fillId="40" borderId="72" xfId="0" applyFont="1" applyFill="1" applyBorder="1" applyAlignment="1">
      <alignment/>
    </xf>
    <xf numFmtId="172" fontId="10" fillId="40" borderId="72" xfId="0" applyNumberFormat="1" applyFont="1" applyFill="1" applyBorder="1" applyAlignment="1">
      <alignment/>
    </xf>
    <xf numFmtId="0" fontId="10" fillId="40" borderId="72" xfId="0" applyFont="1" applyFill="1" applyBorder="1" applyAlignment="1">
      <alignment/>
    </xf>
    <xf numFmtId="0" fontId="88" fillId="40" borderId="72" xfId="0" applyFont="1" applyFill="1" applyBorder="1" applyAlignment="1">
      <alignment/>
    </xf>
    <xf numFmtId="0" fontId="89" fillId="40" borderId="72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4" borderId="55" xfId="0" applyFont="1" applyFill="1" applyBorder="1" applyAlignment="1">
      <alignment/>
    </xf>
    <xf numFmtId="0" fontId="10" fillId="34" borderId="53" xfId="0" applyFont="1" applyFill="1" applyBorder="1" applyAlignment="1">
      <alignment horizontal="center"/>
    </xf>
    <xf numFmtId="0" fontId="10" fillId="34" borderId="56" xfId="0" applyFont="1" applyFill="1" applyBorder="1" applyAlignment="1">
      <alignment horizontal="center"/>
    </xf>
    <xf numFmtId="0" fontId="10" fillId="34" borderId="55" xfId="0" applyFont="1" applyFill="1" applyBorder="1" applyAlignment="1">
      <alignment horizontal="center"/>
    </xf>
    <xf numFmtId="0" fontId="10" fillId="34" borderId="53" xfId="0" applyFont="1" applyFill="1" applyBorder="1" applyAlignment="1">
      <alignment/>
    </xf>
    <xf numFmtId="0" fontId="10" fillId="34" borderId="59" xfId="0" applyFont="1" applyFill="1" applyBorder="1" applyAlignment="1">
      <alignment/>
    </xf>
    <xf numFmtId="0" fontId="10" fillId="34" borderId="57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59" xfId="0" applyFont="1" applyFill="1" applyBorder="1" applyAlignment="1">
      <alignment horizontal="center"/>
    </xf>
    <xf numFmtId="0" fontId="10" fillId="34" borderId="57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73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34" borderId="74" xfId="0" applyFont="1" applyFill="1" applyBorder="1" applyAlignment="1">
      <alignment horizontal="center"/>
    </xf>
    <xf numFmtId="0" fontId="10" fillId="34" borderId="73" xfId="0" applyFont="1" applyFill="1" applyBorder="1" applyAlignment="1">
      <alignment horizontal="center"/>
    </xf>
    <xf numFmtId="0" fontId="10" fillId="34" borderId="74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72" xfId="0" applyFont="1" applyFill="1" applyBorder="1" applyAlignment="1">
      <alignment/>
    </xf>
    <xf numFmtId="0" fontId="90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90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0" fontId="91" fillId="10" borderId="0" xfId="0" applyFont="1" applyFill="1" applyAlignment="1">
      <alignment/>
    </xf>
    <xf numFmtId="0" fontId="88" fillId="10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8" borderId="10" xfId="0" applyFill="1" applyBorder="1" applyAlignment="1">
      <alignment/>
    </xf>
    <xf numFmtId="0" fontId="77" fillId="0" borderId="0" xfId="0" applyFont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0" fontId="43" fillId="32" borderId="0" xfId="0" applyFont="1" applyFill="1" applyAlignment="1">
      <alignment horizontal="center" vertical="top" wrapText="1"/>
    </xf>
    <xf numFmtId="49" fontId="38" fillId="32" borderId="0" xfId="0" applyNumberFormat="1" applyFont="1" applyFill="1" applyAlignment="1">
      <alignment horizontal="center" vertical="top" wrapText="1"/>
    </xf>
    <xf numFmtId="172" fontId="38" fillId="32" borderId="0" xfId="0" applyNumberFormat="1" applyFont="1" applyFill="1" applyAlignment="1">
      <alignment horizontal="center" vertical="top" wrapText="1"/>
    </xf>
    <xf numFmtId="0" fontId="38" fillId="32" borderId="0" xfId="0" applyFont="1" applyFill="1" applyAlignment="1">
      <alignment horizontal="center" vertical="top" wrapText="1"/>
    </xf>
    <xf numFmtId="172" fontId="0" fillId="32" borderId="0" xfId="0" applyNumberFormat="1" applyFill="1" applyAlignment="1">
      <alignment horizontal="center"/>
    </xf>
    <xf numFmtId="172" fontId="43" fillId="32" borderId="0" xfId="0" applyNumberFormat="1" applyFont="1" applyFill="1" applyAlignment="1">
      <alignment horizontal="center" vertical="top" wrapText="1"/>
    </xf>
    <xf numFmtId="173" fontId="0" fillId="32" borderId="0" xfId="0" applyNumberFormat="1" applyFill="1" applyAlignment="1">
      <alignment horizontal="center"/>
    </xf>
    <xf numFmtId="172" fontId="43" fillId="34" borderId="10" xfId="0" applyNumberFormat="1" applyFont="1" applyFill="1" applyBorder="1" applyAlignment="1">
      <alignment horizontal="center" wrapText="1"/>
    </xf>
    <xf numFmtId="0" fontId="38" fillId="34" borderId="10" xfId="0" applyNumberFormat="1" applyFont="1" applyFill="1" applyBorder="1" applyAlignment="1">
      <alignment horizontal="center" wrapText="1"/>
    </xf>
    <xf numFmtId="49" fontId="38" fillId="34" borderId="10" xfId="0" applyNumberFormat="1" applyFont="1" applyFill="1" applyBorder="1" applyAlignment="1">
      <alignment horizontal="center" wrapText="1"/>
    </xf>
    <xf numFmtId="1" fontId="38" fillId="34" borderId="10" xfId="0" applyNumberFormat="1" applyFont="1" applyFill="1" applyBorder="1" applyAlignment="1">
      <alignment horizontal="center" wrapText="1"/>
    </xf>
    <xf numFmtId="172" fontId="93" fillId="1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1" fontId="43" fillId="32" borderId="0" xfId="0" applyNumberFormat="1" applyFont="1" applyFill="1" applyAlignment="1">
      <alignment horizontal="center" vertical="top" wrapText="1"/>
    </xf>
    <xf numFmtId="1" fontId="38" fillId="34" borderId="10" xfId="0" applyNumberFormat="1" applyFont="1" applyFill="1" applyBorder="1" applyAlignment="1">
      <alignment horizontal="center" vertical="center" wrapText="1"/>
    </xf>
    <xf numFmtId="0" fontId="79" fillId="10" borderId="10" xfId="0" applyNumberFormat="1" applyFont="1" applyFill="1" applyBorder="1" applyAlignment="1">
      <alignment horizontal="center" wrapText="1"/>
    </xf>
    <xf numFmtId="0" fontId="38" fillId="38" borderId="10" xfId="0" applyFont="1" applyFill="1" applyBorder="1" applyAlignment="1">
      <alignment horizontal="center" vertical="top" wrapText="1"/>
    </xf>
    <xf numFmtId="172" fontId="38" fillId="38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32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24" fillId="10" borderId="10" xfId="0" applyFont="1" applyFill="1" applyBorder="1" applyAlignment="1">
      <alignment/>
    </xf>
    <xf numFmtId="0" fontId="24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" fillId="32" borderId="0" xfId="0" applyFont="1" applyFill="1" applyAlignment="1">
      <alignment horizontal="center"/>
    </xf>
    <xf numFmtId="0" fontId="58" fillId="32" borderId="0" xfId="0" applyFont="1" applyFill="1" applyAlignment="1">
      <alignment/>
    </xf>
    <xf numFmtId="0" fontId="31" fillId="35" borderId="15" xfId="0" applyFont="1" applyFill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2" fillId="35" borderId="11" xfId="0" applyFont="1" applyFill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61" fillId="36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top" wrapText="1"/>
    </xf>
    <xf numFmtId="0" fontId="61" fillId="36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70" fillId="36" borderId="10" xfId="0" applyFont="1" applyFill="1" applyBorder="1" applyAlignment="1">
      <alignment horizontal="center" vertical="top" wrapText="1"/>
    </xf>
    <xf numFmtId="0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76" fillId="0" borderId="11" xfId="0" applyFont="1" applyFill="1" applyBorder="1" applyAlignment="1">
      <alignment horizontal="center" vertical="center"/>
    </xf>
    <xf numFmtId="49" fontId="76" fillId="0" borderId="11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 wrapText="1"/>
    </xf>
    <xf numFmtId="2" fontId="76" fillId="0" borderId="11" xfId="0" applyNumberFormat="1" applyFont="1" applyFill="1" applyBorder="1" applyAlignment="1">
      <alignment horizontal="center" vertical="center"/>
    </xf>
    <xf numFmtId="2" fontId="7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172" fontId="76" fillId="0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172" fontId="97" fillId="0" borderId="10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2" fontId="98" fillId="0" borderId="10" xfId="0" applyNumberFormat="1" applyFont="1" applyFill="1" applyBorder="1" applyAlignment="1">
      <alignment horizontal="center" vertical="center"/>
    </xf>
    <xf numFmtId="2" fontId="98" fillId="0" borderId="11" xfId="0" applyNumberFormat="1" applyFont="1" applyFill="1" applyBorder="1" applyAlignment="1">
      <alignment horizontal="center" vertical="center"/>
    </xf>
    <xf numFmtId="172" fontId="76" fillId="0" borderId="11" xfId="0" applyNumberFormat="1" applyFont="1" applyFill="1" applyBorder="1" applyAlignment="1">
      <alignment horizontal="center" vertical="center"/>
    </xf>
    <xf numFmtId="2" fontId="76" fillId="0" borderId="14" xfId="0" applyNumberFormat="1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172" fontId="98" fillId="0" borderId="10" xfId="0" applyNumberFormat="1" applyFont="1" applyFill="1" applyBorder="1" applyAlignment="1">
      <alignment horizontal="center" vertical="center"/>
    </xf>
    <xf numFmtId="49" fontId="98" fillId="0" borderId="11" xfId="0" applyNumberFormat="1" applyFont="1" applyFill="1" applyBorder="1" applyAlignment="1">
      <alignment horizontal="center" vertical="center"/>
    </xf>
    <xf numFmtId="49" fontId="98" fillId="0" borderId="10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/>
    </xf>
    <xf numFmtId="2" fontId="98" fillId="0" borderId="13" xfId="0" applyNumberFormat="1" applyFont="1" applyFill="1" applyBorder="1" applyAlignment="1">
      <alignment horizontal="center" vertical="center"/>
    </xf>
    <xf numFmtId="0" fontId="101" fillId="0" borderId="11" xfId="0" applyFont="1" applyBorder="1" applyAlignment="1">
      <alignment/>
    </xf>
    <xf numFmtId="0" fontId="101" fillId="0" borderId="10" xfId="0" applyFont="1" applyBorder="1" applyAlignment="1">
      <alignment/>
    </xf>
    <xf numFmtId="0" fontId="97" fillId="0" borderId="10" xfId="0" applyFont="1" applyFill="1" applyBorder="1" applyAlignment="1">
      <alignment horizontal="center" vertical="center" wrapText="1"/>
    </xf>
    <xf numFmtId="2" fontId="97" fillId="0" borderId="11" xfId="0" applyNumberFormat="1" applyFont="1" applyFill="1" applyBorder="1" applyAlignment="1">
      <alignment horizontal="center" vertical="center"/>
    </xf>
    <xf numFmtId="2" fontId="97" fillId="0" borderId="10" xfId="0" applyNumberFormat="1" applyFont="1" applyFill="1" applyBorder="1" applyAlignment="1">
      <alignment horizontal="center" vertical="center"/>
    </xf>
    <xf numFmtId="2" fontId="76" fillId="0" borderId="10" xfId="61" applyNumberFormat="1" applyFont="1" applyFill="1" applyBorder="1" applyAlignment="1">
      <alignment horizontal="center" vertical="center"/>
    </xf>
    <xf numFmtId="2" fontId="98" fillId="0" borderId="10" xfId="61" applyNumberFormat="1" applyFont="1" applyFill="1" applyBorder="1" applyAlignment="1">
      <alignment horizontal="center" vertical="center"/>
    </xf>
    <xf numFmtId="2" fontId="98" fillId="0" borderId="10" xfId="61" applyNumberFormat="1" applyFont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72" fontId="97" fillId="0" borderId="11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/>
    </xf>
    <xf numFmtId="2" fontId="101" fillId="0" borderId="10" xfId="0" applyNumberFormat="1" applyFont="1" applyBorder="1" applyAlignment="1">
      <alignment/>
    </xf>
    <xf numFmtId="0" fontId="98" fillId="0" borderId="11" xfId="0" applyFont="1" applyBorder="1" applyAlignment="1">
      <alignment horizontal="center" vertical="center"/>
    </xf>
    <xf numFmtId="49" fontId="97" fillId="0" borderId="11" xfId="0" applyNumberFormat="1" applyFont="1" applyFill="1" applyBorder="1" applyAlignment="1">
      <alignment horizontal="center" vertical="center"/>
    </xf>
    <xf numFmtId="2" fontId="101" fillId="0" borderId="11" xfId="0" applyNumberFormat="1" applyFont="1" applyBorder="1" applyAlignment="1">
      <alignment/>
    </xf>
    <xf numFmtId="49" fontId="97" fillId="0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72" fontId="97" fillId="0" borderId="11" xfId="0" applyNumberFormat="1" applyFont="1" applyFill="1" applyBorder="1" applyAlignment="1">
      <alignment horizontal="center" vertical="center"/>
    </xf>
    <xf numFmtId="2" fontId="97" fillId="0" borderId="11" xfId="0" applyNumberFormat="1" applyFont="1" applyFill="1" applyBorder="1" applyAlignment="1">
      <alignment horizontal="center" vertical="center"/>
    </xf>
    <xf numFmtId="2" fontId="102" fillId="0" borderId="10" xfId="0" applyNumberFormat="1" applyFont="1" applyBorder="1" applyAlignment="1">
      <alignment/>
    </xf>
    <xf numFmtId="0" fontId="97" fillId="0" borderId="10" xfId="0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/>
    </xf>
    <xf numFmtId="172" fontId="97" fillId="0" borderId="10" xfId="0" applyNumberFormat="1" applyFont="1" applyFill="1" applyBorder="1" applyAlignment="1">
      <alignment horizontal="center" vertical="center"/>
    </xf>
    <xf numFmtId="2" fontId="97" fillId="0" borderId="10" xfId="0" applyNumberFormat="1" applyFont="1" applyFill="1" applyBorder="1" applyAlignment="1">
      <alignment horizontal="center" vertical="center"/>
    </xf>
    <xf numFmtId="49" fontId="97" fillId="0" borderId="11" xfId="0" applyNumberFormat="1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2" fontId="97" fillId="0" borderId="10" xfId="0" applyNumberFormat="1" applyFont="1" applyBorder="1" applyAlignment="1">
      <alignment horizontal="center" vertical="center"/>
    </xf>
    <xf numFmtId="0" fontId="102" fillId="0" borderId="10" xfId="0" applyFont="1" applyBorder="1" applyAlignment="1">
      <alignment/>
    </xf>
    <xf numFmtId="2" fontId="97" fillId="0" borderId="10" xfId="0" applyNumberFormat="1" applyFont="1" applyFill="1" applyBorder="1" applyAlignment="1">
      <alignment vertical="center"/>
    </xf>
    <xf numFmtId="0" fontId="97" fillId="0" borderId="10" xfId="0" applyFont="1" applyBorder="1" applyAlignment="1">
      <alignment horizontal="center" vertical="center"/>
    </xf>
    <xf numFmtId="172" fontId="93" fillId="38" borderId="13" xfId="0" applyNumberFormat="1" applyFont="1" applyFill="1" applyBorder="1" applyAlignment="1">
      <alignment horizontal="center" vertical="center"/>
    </xf>
    <xf numFmtId="2" fontId="103" fillId="0" borderId="11" xfId="0" applyNumberFormat="1" applyFont="1" applyFill="1" applyBorder="1" applyAlignment="1">
      <alignment horizontal="center" vertical="center"/>
    </xf>
    <xf numFmtId="0" fontId="103" fillId="0" borderId="13" xfId="0" applyFont="1" applyFill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 wrapText="1"/>
    </xf>
    <xf numFmtId="2" fontId="103" fillId="0" borderId="13" xfId="0" applyNumberFormat="1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49" fontId="97" fillId="0" borderId="11" xfId="0" applyNumberFormat="1" applyFont="1" applyBorder="1" applyAlignment="1">
      <alignment horizontal="center" vertical="center"/>
    </xf>
    <xf numFmtId="172" fontId="97" fillId="0" borderId="11" xfId="0" applyNumberFormat="1" applyFont="1" applyBorder="1" applyAlignment="1">
      <alignment horizontal="center" vertical="center"/>
    </xf>
    <xf numFmtId="2" fontId="97" fillId="0" borderId="11" xfId="0" applyNumberFormat="1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2" fontId="97" fillId="0" borderId="11" xfId="0" applyNumberFormat="1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49" fontId="97" fillId="0" borderId="10" xfId="0" applyNumberFormat="1" applyFont="1" applyBorder="1" applyAlignment="1">
      <alignment horizontal="center" vertical="center" wrapText="1"/>
    </xf>
    <xf numFmtId="172" fontId="97" fillId="0" borderId="10" xfId="0" applyNumberFormat="1" applyFont="1" applyBorder="1" applyAlignment="1">
      <alignment horizontal="center" vertical="center"/>
    </xf>
    <xf numFmtId="2" fontId="97" fillId="0" borderId="10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2" fontId="97" fillId="0" borderId="13" xfId="0" applyNumberFormat="1" applyFont="1" applyBorder="1" applyAlignment="1">
      <alignment horizontal="center" vertical="center"/>
    </xf>
    <xf numFmtId="49" fontId="97" fillId="0" borderId="11" xfId="0" applyNumberFormat="1" applyFont="1" applyBorder="1" applyAlignment="1">
      <alignment horizontal="center" vertical="center"/>
    </xf>
    <xf numFmtId="49" fontId="97" fillId="0" borderId="10" xfId="0" applyNumberFormat="1" applyFont="1" applyBorder="1" applyAlignment="1">
      <alignment horizontal="center" vertical="center"/>
    </xf>
    <xf numFmtId="49" fontId="97" fillId="0" borderId="10" xfId="0" applyNumberFormat="1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0" fontId="36" fillId="41" borderId="10" xfId="0" applyFont="1" applyFill="1" applyBorder="1" applyAlignment="1">
      <alignment horizontal="center" wrapText="1"/>
    </xf>
    <xf numFmtId="172" fontId="36" fillId="0" borderId="15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6" fillId="37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36" fillId="3" borderId="10" xfId="0" applyFont="1" applyFill="1" applyBorder="1" applyAlignment="1">
      <alignment horizontal="center" wrapText="1"/>
    </xf>
    <xf numFmtId="172" fontId="36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wrapText="1"/>
    </xf>
    <xf numFmtId="172" fontId="16" fillId="0" borderId="10" xfId="0" applyNumberFormat="1" applyFont="1" applyBorder="1" applyAlignment="1">
      <alignment horizontal="center" wrapText="1"/>
    </xf>
    <xf numFmtId="172" fontId="11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0" fontId="35" fillId="5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36" fillId="34" borderId="17" xfId="0" applyFont="1" applyFill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49" fontId="35" fillId="0" borderId="11" xfId="0" applyNumberFormat="1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wrapText="1"/>
    </xf>
    <xf numFmtId="0" fontId="36" fillId="5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wrapText="1"/>
    </xf>
    <xf numFmtId="2" fontId="38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NumberFormat="1" applyFont="1" applyFill="1" applyBorder="1" applyAlignment="1">
      <alignment horizontal="center" vertical="top" wrapText="1"/>
    </xf>
    <xf numFmtId="0" fontId="11" fillId="0" borderId="7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41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2" fontId="41" fillId="0" borderId="3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46" fillId="32" borderId="0" xfId="0" applyFont="1" applyFill="1" applyAlignment="1">
      <alignment/>
    </xf>
    <xf numFmtId="0" fontId="0" fillId="32" borderId="14" xfId="0" applyFill="1" applyBorder="1" applyAlignment="1">
      <alignment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172" fontId="43" fillId="0" borderId="26" xfId="0" applyNumberFormat="1" applyFont="1" applyBorder="1" applyAlignment="1">
      <alignment horizontal="center"/>
    </xf>
    <xf numFmtId="172" fontId="43" fillId="35" borderId="10" xfId="0" applyNumberFormat="1" applyFont="1" applyFill="1" applyBorder="1" applyAlignment="1">
      <alignment horizontal="center"/>
    </xf>
    <xf numFmtId="2" fontId="43" fillId="0" borderId="26" xfId="0" applyNumberFormat="1" applyFont="1" applyBorder="1" applyAlignment="1">
      <alignment horizontal="center"/>
    </xf>
    <xf numFmtId="172" fontId="43" fillId="0" borderId="26" xfId="0" applyNumberFormat="1" applyFont="1" applyBorder="1" applyAlignment="1">
      <alignment/>
    </xf>
    <xf numFmtId="0" fontId="43" fillId="0" borderId="53" xfId="0" applyFont="1" applyBorder="1" applyAlignment="1">
      <alignment horizontal="center"/>
    </xf>
    <xf numFmtId="172" fontId="43" fillId="0" borderId="53" xfId="0" applyNumberFormat="1" applyFont="1" applyBorder="1" applyAlignment="1">
      <alignment horizontal="center"/>
    </xf>
    <xf numFmtId="172" fontId="43" fillId="35" borderId="13" xfId="0" applyNumberFormat="1" applyFont="1" applyFill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38" fillId="32" borderId="10" xfId="0" applyFont="1" applyFill="1" applyBorder="1" applyAlignment="1">
      <alignment/>
    </xf>
    <xf numFmtId="0" fontId="43" fillId="32" borderId="27" xfId="0" applyFont="1" applyFill="1" applyBorder="1" applyAlignment="1">
      <alignment horizontal="center"/>
    </xf>
    <xf numFmtId="172" fontId="38" fillId="42" borderId="26" xfId="0" applyNumberFormat="1" applyFont="1" applyFill="1" applyBorder="1" applyAlignment="1">
      <alignment horizontal="center"/>
    </xf>
    <xf numFmtId="0" fontId="43" fillId="32" borderId="10" xfId="0" applyFont="1" applyFill="1" applyBorder="1" applyAlignment="1">
      <alignment horizontal="center"/>
    </xf>
    <xf numFmtId="172" fontId="38" fillId="32" borderId="3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72" fontId="43" fillId="35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/>
    </xf>
    <xf numFmtId="0" fontId="43" fillId="32" borderId="10" xfId="0" applyFont="1" applyFill="1" applyBorder="1" applyAlignment="1">
      <alignment/>
    </xf>
    <xf numFmtId="0" fontId="43" fillId="0" borderId="27" xfId="0" applyFont="1" applyBorder="1" applyAlignment="1">
      <alignment/>
    </xf>
    <xf numFmtId="0" fontId="43" fillId="0" borderId="26" xfId="0" applyNumberFormat="1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8" fillId="32" borderId="13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172" fontId="38" fillId="32" borderId="10" xfId="0" applyNumberFormat="1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36" borderId="15" xfId="0" applyFont="1" applyFill="1" applyBorder="1" applyAlignment="1">
      <alignment horizontal="center"/>
    </xf>
    <xf numFmtId="0" fontId="43" fillId="36" borderId="17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172" fontId="43" fillId="0" borderId="15" xfId="0" applyNumberFormat="1" applyFont="1" applyBorder="1" applyAlignment="1">
      <alignment/>
    </xf>
    <xf numFmtId="0" fontId="44" fillId="36" borderId="0" xfId="43" applyNumberFormat="1" applyFont="1" applyFill="1" applyAlignment="1">
      <alignment horizontal="center"/>
    </xf>
    <xf numFmtId="172" fontId="43" fillId="0" borderId="10" xfId="0" applyNumberFormat="1" applyFont="1" applyFill="1" applyBorder="1" applyAlignment="1">
      <alignment/>
    </xf>
    <xf numFmtId="172" fontId="43" fillId="0" borderId="15" xfId="0" applyNumberFormat="1" applyFont="1" applyFill="1" applyBorder="1" applyAlignment="1">
      <alignment/>
    </xf>
    <xf numFmtId="1" fontId="43" fillId="36" borderId="10" xfId="0" applyNumberFormat="1" applyFont="1" applyFill="1" applyBorder="1" applyAlignment="1">
      <alignment horizontal="center"/>
    </xf>
    <xf numFmtId="172" fontId="43" fillId="0" borderId="10" xfId="0" applyNumberFormat="1" applyFont="1" applyBorder="1" applyAlignment="1">
      <alignment textRotation="90"/>
    </xf>
    <xf numFmtId="0" fontId="43" fillId="36" borderId="13" xfId="0" applyFont="1" applyFill="1" applyBorder="1" applyAlignment="1">
      <alignment horizontal="center"/>
    </xf>
    <xf numFmtId="0" fontId="43" fillId="36" borderId="13" xfId="0" applyFont="1" applyFill="1" applyBorder="1" applyAlignment="1">
      <alignment/>
    </xf>
    <xf numFmtId="172" fontId="43" fillId="0" borderId="19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105" fillId="0" borderId="10" xfId="0" applyFont="1" applyBorder="1" applyAlignment="1">
      <alignment horizontal="center"/>
    </xf>
    <xf numFmtId="172" fontId="49" fillId="0" borderId="11" xfId="0" applyNumberFormat="1" applyFont="1" applyBorder="1" applyAlignment="1">
      <alignment horizontal="center"/>
    </xf>
    <xf numFmtId="0" fontId="38" fillId="32" borderId="11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17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106" fillId="0" borderId="10" xfId="0" applyFont="1" applyBorder="1" applyAlignment="1">
      <alignment/>
    </xf>
    <xf numFmtId="0" fontId="49" fillId="0" borderId="17" xfId="0" applyFont="1" applyBorder="1" applyAlignment="1">
      <alignment horizontal="center"/>
    </xf>
    <xf numFmtId="172" fontId="38" fillId="32" borderId="70" xfId="0" applyNumberFormat="1" applyFont="1" applyFill="1" applyBorder="1" applyAlignment="1">
      <alignment horizontal="center"/>
    </xf>
    <xf numFmtId="0" fontId="38" fillId="32" borderId="14" xfId="0" applyFont="1" applyFill="1" applyBorder="1" applyAlignment="1">
      <alignment horizontal="center"/>
    </xf>
    <xf numFmtId="0" fontId="38" fillId="10" borderId="50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07" fillId="36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14" fillId="32" borderId="17" xfId="0" applyFont="1" applyFill="1" applyBorder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172" fontId="18" fillId="0" borderId="26" xfId="0" applyNumberFormat="1" applyFont="1" applyBorder="1" applyAlignment="1">
      <alignment horizontal="center"/>
    </xf>
    <xf numFmtId="172" fontId="18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18" fillId="0" borderId="28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172" fontId="18" fillId="0" borderId="25" xfId="0" applyNumberFormat="1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172" fontId="62" fillId="0" borderId="10" xfId="0" applyNumberFormat="1" applyFont="1" applyBorder="1" applyAlignment="1">
      <alignment horizontal="center"/>
    </xf>
    <xf numFmtId="172" fontId="18" fillId="32" borderId="10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24" fillId="32" borderId="0" xfId="0" applyFont="1" applyFill="1" applyBorder="1" applyAlignment="1">
      <alignment/>
    </xf>
    <xf numFmtId="0" fontId="24" fillId="32" borderId="31" xfId="0" applyFont="1" applyFill="1" applyBorder="1" applyAlignment="1">
      <alignment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172" fontId="26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 horizontal="center" vertical="center" wrapText="1"/>
    </xf>
    <xf numFmtId="173" fontId="26" fillId="0" borderId="26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172" fontId="26" fillId="0" borderId="10" xfId="0" applyNumberFormat="1" applyFont="1" applyFill="1" applyBorder="1" applyAlignment="1" applyProtection="1">
      <alignment horizontal="center" vertical="center"/>
      <protection/>
    </xf>
    <xf numFmtId="173" fontId="26" fillId="0" borderId="10" xfId="0" applyNumberFormat="1" applyFont="1" applyFill="1" applyBorder="1" applyAlignment="1" applyProtection="1">
      <alignment horizontal="center" vertical="center"/>
      <protection/>
    </xf>
    <xf numFmtId="173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172" fontId="26" fillId="0" borderId="10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57" fillId="32" borderId="16" xfId="0" applyFont="1" applyFill="1" applyBorder="1" applyAlignment="1">
      <alignment/>
    </xf>
    <xf numFmtId="172" fontId="11" fillId="32" borderId="10" xfId="0" applyNumberFormat="1" applyFont="1" applyFill="1" applyBorder="1" applyAlignment="1">
      <alignment horizontal="center"/>
    </xf>
    <xf numFmtId="0" fontId="60" fillId="32" borderId="16" xfId="0" applyFont="1" applyFill="1" applyBorder="1" applyAlignment="1">
      <alignment/>
    </xf>
    <xf numFmtId="0" fontId="75" fillId="32" borderId="16" xfId="0" applyFont="1" applyFill="1" applyBorder="1" applyAlignment="1">
      <alignment/>
    </xf>
    <xf numFmtId="0" fontId="30" fillId="0" borderId="10" xfId="48" applyFont="1" applyFill="1" applyBorder="1" applyAlignment="1">
      <alignment horizontal="center"/>
      <protection/>
    </xf>
    <xf numFmtId="2" fontId="30" fillId="0" borderId="10" xfId="48" applyNumberFormat="1" applyFont="1" applyFill="1" applyBorder="1" applyAlignment="1">
      <alignment horizontal="center"/>
      <protection/>
    </xf>
    <xf numFmtId="172" fontId="17" fillId="32" borderId="10" xfId="48" applyNumberFormat="1" applyFont="1" applyFill="1" applyBorder="1" applyAlignment="1">
      <alignment horizontal="center"/>
      <protection/>
    </xf>
    <xf numFmtId="172" fontId="17" fillId="32" borderId="11" xfId="0" applyNumberFormat="1" applyFont="1" applyFill="1" applyBorder="1" applyAlignment="1">
      <alignment horizontal="center"/>
    </xf>
    <xf numFmtId="172" fontId="17" fillId="32" borderId="10" xfId="0" applyNumberFormat="1" applyFont="1" applyFill="1" applyBorder="1" applyAlignment="1">
      <alignment horizontal="center"/>
    </xf>
    <xf numFmtId="0" fontId="19" fillId="0" borderId="29" xfId="48" applyFont="1" applyBorder="1" applyAlignment="1">
      <alignment horizontal="center"/>
      <protection/>
    </xf>
    <xf numFmtId="2" fontId="20" fillId="0" borderId="10" xfId="48" applyNumberFormat="1" applyFont="1" applyBorder="1" applyAlignment="1">
      <alignment horizontal="center"/>
      <protection/>
    </xf>
    <xf numFmtId="2" fontId="19" fillId="0" borderId="17" xfId="48" applyNumberFormat="1" applyFont="1" applyBorder="1" applyAlignment="1">
      <alignment horizontal="center"/>
      <protection/>
    </xf>
    <xf numFmtId="2" fontId="19" fillId="0" borderId="10" xfId="48" applyNumberFormat="1" applyFont="1" applyBorder="1" applyAlignment="1">
      <alignment horizontal="center"/>
      <protection/>
    </xf>
    <xf numFmtId="172" fontId="30" fillId="0" borderId="10" xfId="48" applyNumberFormat="1" applyFont="1" applyFill="1" applyBorder="1" applyAlignment="1">
      <alignment horizontal="center"/>
      <protection/>
    </xf>
    <xf numFmtId="0" fontId="19" fillId="0" borderId="15" xfId="48" applyFont="1" applyBorder="1" applyAlignment="1">
      <alignment horizontal="center"/>
      <protection/>
    </xf>
    <xf numFmtId="0" fontId="19" fillId="0" borderId="17" xfId="48" applyFont="1" applyBorder="1" applyAlignment="1">
      <alignment horizontal="center"/>
      <protection/>
    </xf>
    <xf numFmtId="0" fontId="19" fillId="0" borderId="10" xfId="48" applyFont="1" applyBorder="1" applyAlignment="1">
      <alignment horizontal="center"/>
      <protection/>
    </xf>
    <xf numFmtId="0" fontId="108" fillId="0" borderId="10" xfId="0" applyFont="1" applyFill="1" applyBorder="1" applyAlignment="1">
      <alignment horizontal="center" vertical="center"/>
    </xf>
    <xf numFmtId="172" fontId="19" fillId="0" borderId="17" xfId="48" applyNumberFormat="1" applyFont="1" applyBorder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72" fontId="108" fillId="0" borderId="10" xfId="0" applyNumberFormat="1" applyFont="1" applyFill="1" applyBorder="1" applyAlignment="1">
      <alignment horizontal="center" vertical="center"/>
    </xf>
    <xf numFmtId="0" fontId="30" fillId="0" borderId="29" xfId="48" applyFont="1" applyFill="1" applyBorder="1" applyAlignment="1">
      <alignment horizontal="center"/>
      <protection/>
    </xf>
    <xf numFmtId="172" fontId="17" fillId="0" borderId="10" xfId="48" applyNumberFormat="1" applyFont="1" applyFill="1" applyBorder="1" applyAlignment="1">
      <alignment horizontal="center"/>
      <protection/>
    </xf>
    <xf numFmtId="172" fontId="30" fillId="0" borderId="17" xfId="48" applyNumberFormat="1" applyFont="1" applyFill="1" applyBorder="1" applyAlignment="1">
      <alignment horizontal="center"/>
      <protection/>
    </xf>
    <xf numFmtId="172" fontId="30" fillId="0" borderId="0" xfId="48" applyNumberFormat="1" applyFont="1" applyFill="1" applyBorder="1" applyAlignment="1">
      <alignment horizontal="center"/>
      <protection/>
    </xf>
    <xf numFmtId="172" fontId="30" fillId="32" borderId="10" xfId="48" applyNumberFormat="1" applyFont="1" applyFill="1" applyBorder="1" applyAlignment="1">
      <alignment horizontal="center"/>
      <protection/>
    </xf>
    <xf numFmtId="0" fontId="17" fillId="32" borderId="10" xfId="0" applyFont="1" applyFill="1" applyBorder="1" applyAlignment="1">
      <alignment horizontal="center"/>
    </xf>
    <xf numFmtId="0" fontId="57" fillId="32" borderId="16" xfId="0" applyFont="1" applyFill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32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172" fontId="11" fillId="32" borderId="11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9" fillId="32" borderId="16" xfId="0" applyFont="1" applyFill="1" applyBorder="1" applyAlignment="1">
      <alignment/>
    </xf>
    <xf numFmtId="0" fontId="56" fillId="32" borderId="16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173" fontId="64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8" fillId="32" borderId="10" xfId="0" applyNumberFormat="1" applyFont="1" applyFill="1" applyBorder="1" applyAlignment="1">
      <alignment horizontal="center" vertical="center"/>
    </xf>
    <xf numFmtId="172" fontId="64" fillId="32" borderId="10" xfId="0" applyNumberFormat="1" applyFont="1" applyFill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72" fontId="49" fillId="0" borderId="26" xfId="0" applyNumberFormat="1" applyFont="1" applyBorder="1" applyAlignment="1">
      <alignment horizontal="center" vertical="center"/>
    </xf>
    <xf numFmtId="172" fontId="9" fillId="0" borderId="79" xfId="0" applyNumberFormat="1" applyFont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 vertical="center"/>
    </xf>
    <xf numFmtId="172" fontId="9" fillId="0" borderId="72" xfId="0" applyNumberFormat="1" applyFont="1" applyBorder="1" applyAlignment="1">
      <alignment/>
    </xf>
    <xf numFmtId="0" fontId="84" fillId="0" borderId="26" xfId="0" applyFont="1" applyBorder="1" applyAlignment="1">
      <alignment/>
    </xf>
    <xf numFmtId="0" fontId="86" fillId="0" borderId="26" xfId="0" applyFont="1" applyBorder="1" applyAlignment="1">
      <alignment horizontal="center"/>
    </xf>
    <xf numFmtId="0" fontId="86" fillId="0" borderId="26" xfId="0" applyFont="1" applyBorder="1" applyAlignment="1">
      <alignment/>
    </xf>
    <xf numFmtId="172" fontId="84" fillId="43" borderId="26" xfId="0" applyNumberFormat="1" applyFont="1" applyFill="1" applyBorder="1" applyAlignment="1">
      <alignment/>
    </xf>
    <xf numFmtId="172" fontId="84" fillId="44" borderId="26" xfId="0" applyNumberFormat="1" applyFont="1" applyFill="1" applyBorder="1" applyAlignment="1">
      <alignment horizontal="center"/>
    </xf>
    <xf numFmtId="0" fontId="85" fillId="0" borderId="72" xfId="0" applyFont="1" applyBorder="1" applyAlignment="1">
      <alignment horizontal="center"/>
    </xf>
    <xf numFmtId="172" fontId="49" fillId="0" borderId="26" xfId="0" applyNumberFormat="1" applyFont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172" fontId="10" fillId="45" borderId="26" xfId="0" applyNumberFormat="1" applyFont="1" applyFill="1" applyBorder="1" applyAlignment="1">
      <alignment horizontal="center"/>
    </xf>
    <xf numFmtId="172" fontId="84" fillId="45" borderId="26" xfId="0" applyNumberFormat="1" applyFont="1" applyFill="1" applyBorder="1" applyAlignment="1">
      <alignment horizontal="center"/>
    </xf>
    <xf numFmtId="172" fontId="10" fillId="43" borderId="26" xfId="0" applyNumberFormat="1" applyFont="1" applyFill="1" applyBorder="1" applyAlignment="1">
      <alignment horizontal="center"/>
    </xf>
    <xf numFmtId="172" fontId="10" fillId="44" borderId="26" xfId="0" applyNumberFormat="1" applyFont="1" applyFill="1" applyBorder="1" applyAlignment="1">
      <alignment horizontal="center"/>
    </xf>
    <xf numFmtId="0" fontId="84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84" fillId="43" borderId="26" xfId="0" applyNumberFormat="1" applyFont="1" applyFill="1" applyBorder="1" applyAlignment="1">
      <alignment horizontal="center"/>
    </xf>
    <xf numFmtId="0" fontId="84" fillId="44" borderId="26" xfId="0" applyFont="1" applyFill="1" applyBorder="1" applyAlignment="1">
      <alignment horizontal="center"/>
    </xf>
    <xf numFmtId="0" fontId="84" fillId="32" borderId="80" xfId="0" applyFont="1" applyFill="1" applyBorder="1" applyAlignment="1">
      <alignment/>
    </xf>
    <xf numFmtId="0" fontId="84" fillId="32" borderId="81" xfId="0" applyFont="1" applyFill="1" applyBorder="1" applyAlignment="1">
      <alignment horizontal="center"/>
    </xf>
    <xf numFmtId="2" fontId="84" fillId="32" borderId="81" xfId="0" applyNumberFormat="1" applyFont="1" applyFill="1" applyBorder="1" applyAlignment="1">
      <alignment horizontal="center"/>
    </xf>
    <xf numFmtId="2" fontId="84" fillId="45" borderId="26" xfId="0" applyNumberFormat="1" applyFont="1" applyFill="1" applyBorder="1" applyAlignment="1">
      <alignment/>
    </xf>
    <xf numFmtId="0" fontId="49" fillId="0" borderId="53" xfId="0" applyFont="1" applyBorder="1" applyAlignment="1">
      <alignment horizontal="center"/>
    </xf>
    <xf numFmtId="0" fontId="84" fillId="0" borderId="26" xfId="0" applyFont="1" applyBorder="1" applyAlignment="1">
      <alignment horizontal="left"/>
    </xf>
    <xf numFmtId="0" fontId="84" fillId="32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2" fontId="84" fillId="32" borderId="0" xfId="0" applyNumberFormat="1" applyFont="1" applyFill="1" applyBorder="1" applyAlignment="1">
      <alignment horizontal="center"/>
    </xf>
    <xf numFmtId="0" fontId="85" fillId="0" borderId="26" xfId="0" applyFont="1" applyBorder="1" applyAlignment="1">
      <alignment horizontal="center"/>
    </xf>
    <xf numFmtId="172" fontId="84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2" fontId="10" fillId="0" borderId="26" xfId="0" applyNumberFormat="1" applyFont="1" applyBorder="1" applyAlignment="1">
      <alignment horizontal="center"/>
    </xf>
    <xf numFmtId="2" fontId="87" fillId="0" borderId="26" xfId="0" applyNumberFormat="1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45" borderId="72" xfId="0" applyFont="1" applyFill="1" applyBorder="1" applyAlignment="1">
      <alignment horizontal="center"/>
    </xf>
    <xf numFmtId="0" fontId="49" fillId="0" borderId="72" xfId="0" applyFont="1" applyBorder="1" applyAlignment="1">
      <alignment/>
    </xf>
    <xf numFmtId="0" fontId="50" fillId="0" borderId="72" xfId="0" applyFont="1" applyBorder="1" applyAlignment="1">
      <alignment horizontal="center"/>
    </xf>
    <xf numFmtId="0" fontId="50" fillId="0" borderId="72" xfId="0" applyFont="1" applyBorder="1" applyAlignment="1">
      <alignment/>
    </xf>
    <xf numFmtId="0" fontId="50" fillId="46" borderId="72" xfId="0" applyFont="1" applyFill="1" applyBorder="1" applyAlignment="1">
      <alignment horizontal="center"/>
    </xf>
    <xf numFmtId="0" fontId="50" fillId="0" borderId="72" xfId="0" applyFont="1" applyBorder="1" applyAlignment="1">
      <alignment horizontal="center" vertical="center"/>
    </xf>
    <xf numFmtId="172" fontId="50" fillId="0" borderId="72" xfId="0" applyNumberFormat="1" applyFont="1" applyBorder="1" applyAlignment="1">
      <alignment horizontal="center" vertical="center"/>
    </xf>
    <xf numFmtId="172" fontId="50" fillId="0" borderId="72" xfId="0" applyNumberFormat="1" applyFont="1" applyBorder="1" applyAlignment="1">
      <alignment vertical="center"/>
    </xf>
    <xf numFmtId="0" fontId="50" fillId="46" borderId="72" xfId="0" applyFont="1" applyFill="1" applyBorder="1" applyAlignment="1">
      <alignment horizontal="center" vertical="center"/>
    </xf>
    <xf numFmtId="0" fontId="50" fillId="0" borderId="72" xfId="0" applyFont="1" applyBorder="1" applyAlignment="1">
      <alignment vertical="center"/>
    </xf>
    <xf numFmtId="0" fontId="50" fillId="44" borderId="72" xfId="0" applyFont="1" applyFill="1" applyBorder="1" applyAlignment="1">
      <alignment horizontal="center"/>
    </xf>
    <xf numFmtId="0" fontId="91" fillId="10" borderId="0" xfId="0" applyFont="1" applyFill="1" applyAlignment="1">
      <alignment horizontal="center"/>
    </xf>
    <xf numFmtId="49" fontId="7" fillId="10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32" borderId="29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center"/>
    </xf>
    <xf numFmtId="172" fontId="5" fillId="32" borderId="10" xfId="0" applyNumberFormat="1" applyFont="1" applyFill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0" fontId="3" fillId="32" borderId="15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172" fontId="5" fillId="32" borderId="11" xfId="0" applyNumberFormat="1" applyFont="1" applyFill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1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/>
    </xf>
    <xf numFmtId="1" fontId="5" fillId="32" borderId="16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/>
    </xf>
    <xf numFmtId="172" fontId="5" fillId="32" borderId="14" xfId="0" applyNumberFormat="1" applyFont="1" applyFill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72" fontId="32" fillId="32" borderId="10" xfId="0" applyNumberFormat="1" applyFont="1" applyFill="1" applyBorder="1" applyAlignment="1">
      <alignment horizontal="center" vertical="top" wrapText="1"/>
    </xf>
    <xf numFmtId="0" fontId="32" fillId="32" borderId="10" xfId="0" applyFont="1" applyFill="1" applyBorder="1" applyAlignment="1">
      <alignment horizontal="center" vertical="top" wrapText="1"/>
    </xf>
    <xf numFmtId="172" fontId="17" fillId="32" borderId="10" xfId="0" applyNumberFormat="1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top" wrapText="1"/>
    </xf>
    <xf numFmtId="0" fontId="61" fillId="32" borderId="10" xfId="0" applyNumberFormat="1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left" vertical="top" wrapText="1"/>
    </xf>
    <xf numFmtId="0" fontId="71" fillId="32" borderId="10" xfId="0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/>
    </xf>
    <xf numFmtId="172" fontId="17" fillId="38" borderId="10" xfId="0" applyNumberFormat="1" applyFont="1" applyFill="1" applyBorder="1" applyAlignment="1">
      <alignment horizontal="center"/>
    </xf>
    <xf numFmtId="172" fontId="76" fillId="32" borderId="10" xfId="0" applyNumberFormat="1" applyFont="1" applyFill="1" applyBorder="1" applyAlignment="1">
      <alignment horizontal="center" vertical="center"/>
    </xf>
    <xf numFmtId="172" fontId="98" fillId="32" borderId="10" xfId="0" applyNumberFormat="1" applyFont="1" applyFill="1" applyBorder="1" applyAlignment="1">
      <alignment horizontal="center" vertical="center"/>
    </xf>
    <xf numFmtId="172" fontId="50" fillId="32" borderId="10" xfId="0" applyNumberFormat="1" applyFont="1" applyFill="1" applyBorder="1" applyAlignment="1">
      <alignment horizontal="center" vertical="center"/>
    </xf>
    <xf numFmtId="172" fontId="97" fillId="32" borderId="11" xfId="0" applyNumberFormat="1" applyFont="1" applyFill="1" applyBorder="1" applyAlignment="1">
      <alignment horizontal="center" vertical="center"/>
    </xf>
    <xf numFmtId="172" fontId="97" fillId="32" borderId="10" xfId="0" applyNumberFormat="1" applyFont="1" applyFill="1" applyBorder="1" applyAlignment="1">
      <alignment horizontal="center" vertical="center"/>
    </xf>
    <xf numFmtId="172" fontId="97" fillId="32" borderId="10" xfId="0" applyNumberFormat="1" applyFont="1" applyFill="1" applyBorder="1" applyAlignment="1">
      <alignment horizontal="center" vertical="center"/>
    </xf>
    <xf numFmtId="172" fontId="103" fillId="32" borderId="13" xfId="0" applyNumberFormat="1" applyFont="1" applyFill="1" applyBorder="1" applyAlignment="1">
      <alignment horizontal="center" vertical="center"/>
    </xf>
    <xf numFmtId="172" fontId="97" fillId="32" borderId="13" xfId="0" applyNumberFormat="1" applyFont="1" applyFill="1" applyBorder="1" applyAlignment="1">
      <alignment horizontal="center" vertical="center"/>
    </xf>
    <xf numFmtId="172" fontId="51" fillId="32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72" fontId="38" fillId="32" borderId="10" xfId="0" applyNumberFormat="1" applyFont="1" applyFill="1" applyBorder="1" applyAlignment="1">
      <alignment horizontal="center" vertical="top" wrapText="1"/>
    </xf>
    <xf numFmtId="172" fontId="41" fillId="32" borderId="34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wrapText="1"/>
    </xf>
    <xf numFmtId="0" fontId="39" fillId="47" borderId="10" xfId="0" applyFont="1" applyFill="1" applyBorder="1" applyAlignment="1">
      <alignment horizontal="center" vertical="center" wrapText="1"/>
    </xf>
    <xf numFmtId="0" fontId="41" fillId="47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0" fillId="47" borderId="10" xfId="0" applyFont="1" applyFill="1" applyBorder="1" applyAlignment="1">
      <alignment horizontal="center" vertical="center" wrapText="1"/>
    </xf>
    <xf numFmtId="2" fontId="158" fillId="0" borderId="11" xfId="0" applyNumberFormat="1" applyFont="1" applyBorder="1" applyAlignment="1">
      <alignment horizontal="center" vertical="center" wrapText="1"/>
    </xf>
    <xf numFmtId="0" fontId="61" fillId="47" borderId="10" xfId="0" applyNumberFormat="1" applyFont="1" applyFill="1" applyBorder="1" applyAlignment="1">
      <alignment horizontal="center" vertical="top" wrapText="1"/>
    </xf>
    <xf numFmtId="0" fontId="163" fillId="0" borderId="10" xfId="0" applyFont="1" applyBorder="1" applyAlignment="1">
      <alignment horizontal="center"/>
    </xf>
    <xf numFmtId="1" fontId="163" fillId="10" borderId="10" xfId="0" applyNumberFormat="1" applyFont="1" applyFill="1" applyBorder="1" applyAlignment="1">
      <alignment horizontal="center"/>
    </xf>
    <xf numFmtId="0" fontId="163" fillId="10" borderId="10" xfId="0" applyFont="1" applyFill="1" applyBorder="1" applyAlignment="1">
      <alignment horizontal="center"/>
    </xf>
    <xf numFmtId="2" fontId="43" fillId="35" borderId="10" xfId="0" applyNumberFormat="1" applyFont="1" applyFill="1" applyBorder="1" applyAlignment="1">
      <alignment horizontal="center"/>
    </xf>
    <xf numFmtId="2" fontId="38" fillId="35" borderId="10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38" fillId="47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/>
    </xf>
    <xf numFmtId="49" fontId="0" fillId="0" borderId="10" xfId="0" applyNumberFormat="1" applyBorder="1" applyAlignment="1">
      <alignment vertical="center" wrapText="1"/>
    </xf>
    <xf numFmtId="0" fontId="17" fillId="0" borderId="26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49" fontId="0" fillId="0" borderId="54" xfId="0" applyNumberFormat="1" applyBorder="1" applyAlignment="1">
      <alignment horizontal="center"/>
    </xf>
    <xf numFmtId="172" fontId="0" fillId="0" borderId="53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172" fontId="19" fillId="0" borderId="26" xfId="0" applyNumberFormat="1" applyFont="1" applyBorder="1" applyAlignment="1">
      <alignment vertical="center" wrapText="1"/>
    </xf>
    <xf numFmtId="0" fontId="0" fillId="0" borderId="26" xfId="0" applyFont="1" applyBorder="1" applyAlignment="1">
      <alignment/>
    </xf>
    <xf numFmtId="172" fontId="19" fillId="0" borderId="26" xfId="0" applyNumberFormat="1" applyFont="1" applyBorder="1" applyAlignment="1">
      <alignment horizontal="center" vertical="center" wrapText="1"/>
    </xf>
    <xf numFmtId="172" fontId="19" fillId="0" borderId="26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/>
    </xf>
    <xf numFmtId="172" fontId="20" fillId="0" borderId="82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19" fillId="0" borderId="82" xfId="0" applyFont="1" applyBorder="1" applyAlignment="1">
      <alignment horizontal="center" vertical="center" wrapText="1"/>
    </xf>
    <xf numFmtId="49" fontId="19" fillId="0" borderId="82" xfId="0" applyNumberFormat="1" applyFont="1" applyBorder="1" applyAlignment="1">
      <alignment vertical="center"/>
    </xf>
    <xf numFmtId="172" fontId="19" fillId="0" borderId="82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49" fontId="0" fillId="0" borderId="26" xfId="0" applyNumberFormat="1" applyFont="1" applyBorder="1" applyAlignment="1">
      <alignment vertical="center"/>
    </xf>
    <xf numFmtId="0" fontId="0" fillId="0" borderId="26" xfId="0" applyBorder="1" applyAlignment="1">
      <alignment/>
    </xf>
    <xf numFmtId="49" fontId="0" fillId="0" borderId="26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0" fontId="17" fillId="0" borderId="83" xfId="0" applyFont="1" applyBorder="1" applyAlignment="1">
      <alignment horizontal="center"/>
    </xf>
    <xf numFmtId="172" fontId="17" fillId="0" borderId="83" xfId="0" applyNumberFormat="1" applyFont="1" applyBorder="1" applyAlignment="1">
      <alignment horizontal="center"/>
    </xf>
    <xf numFmtId="0" fontId="17" fillId="0" borderId="83" xfId="0" applyFont="1" applyBorder="1" applyAlignment="1">
      <alignment/>
    </xf>
    <xf numFmtId="0" fontId="17" fillId="0" borderId="8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64" fillId="0" borderId="26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84" xfId="0" applyFont="1" applyBorder="1" applyAlignment="1">
      <alignment horizontal="center"/>
    </xf>
    <xf numFmtId="0" fontId="18" fillId="0" borderId="73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62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89" xfId="0" applyFont="1" applyBorder="1" applyAlignment="1">
      <alignment/>
    </xf>
    <xf numFmtId="0" fontId="10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172" fontId="26" fillId="0" borderId="25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 wrapText="1"/>
    </xf>
    <xf numFmtId="173" fontId="26" fillId="0" borderId="25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/>
    </xf>
    <xf numFmtId="172" fontId="26" fillId="0" borderId="13" xfId="0" applyNumberFormat="1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3" fontId="26" fillId="0" borderId="11" xfId="0" applyNumberFormat="1" applyFont="1" applyBorder="1" applyAlignment="1">
      <alignment horizontal="center" vertical="center" wrapText="1"/>
    </xf>
    <xf numFmtId="172" fontId="25" fillId="47" borderId="1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172" fontId="32" fillId="35" borderId="10" xfId="0" applyNumberFormat="1" applyFont="1" applyFill="1" applyBorder="1" applyAlignment="1">
      <alignment horizontal="center" vertical="top" wrapText="1"/>
    </xf>
    <xf numFmtId="0" fontId="31" fillId="48" borderId="10" xfId="0" applyFont="1" applyFill="1" applyBorder="1" applyAlignment="1">
      <alignment horizontal="center" vertical="top" wrapText="1"/>
    </xf>
    <xf numFmtId="1" fontId="32" fillId="35" borderId="10" xfId="0" applyNumberFormat="1" applyFont="1" applyFill="1" applyBorder="1" applyAlignment="1" applyProtection="1">
      <alignment horizontal="center" vertical="top" wrapText="1"/>
      <protection locked="0"/>
    </xf>
    <xf numFmtId="1" fontId="3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10" fillId="48" borderId="10" xfId="0" applyFont="1" applyFill="1" applyBorder="1" applyAlignment="1">
      <alignment horizontal="center" vertical="top" wrapText="1"/>
    </xf>
    <xf numFmtId="172" fontId="32" fillId="4" borderId="10" xfId="0" applyNumberFormat="1" applyFont="1" applyFill="1" applyBorder="1" applyAlignment="1">
      <alignment horizontal="center" vertical="top" wrapText="1"/>
    </xf>
    <xf numFmtId="0" fontId="31" fillId="48" borderId="10" xfId="0" applyFont="1" applyFill="1" applyBorder="1" applyAlignment="1">
      <alignment vertical="top" wrapText="1"/>
    </xf>
    <xf numFmtId="0" fontId="111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/>
    </xf>
    <xf numFmtId="172" fontId="32" fillId="0" borderId="10" xfId="0" applyNumberFormat="1" applyFont="1" applyBorder="1" applyAlignment="1">
      <alignment horizontal="center"/>
    </xf>
    <xf numFmtId="1" fontId="32" fillId="47" borderId="10" xfId="0" applyNumberFormat="1" applyFont="1" applyFill="1" applyBorder="1" applyAlignment="1">
      <alignment horizontal="center" vertical="top" wrapText="1"/>
    </xf>
    <xf numFmtId="0" fontId="0" fillId="47" borderId="10" xfId="0" applyFill="1" applyBorder="1" applyAlignment="1">
      <alignment/>
    </xf>
    <xf numFmtId="0" fontId="165" fillId="0" borderId="90" xfId="0" applyFont="1" applyFill="1" applyBorder="1" applyAlignment="1">
      <alignment horizontal="center"/>
    </xf>
    <xf numFmtId="0" fontId="165" fillId="0" borderId="90" xfId="0" applyFont="1" applyBorder="1" applyAlignment="1">
      <alignment horizontal="center"/>
    </xf>
    <xf numFmtId="0" fontId="166" fillId="0" borderId="90" xfId="0" applyFont="1" applyBorder="1" applyAlignment="1">
      <alignment horizontal="center"/>
    </xf>
    <xf numFmtId="0" fontId="158" fillId="0" borderId="10" xfId="0" applyFont="1" applyBorder="1" applyAlignment="1">
      <alignment horizontal="center"/>
    </xf>
    <xf numFmtId="0" fontId="158" fillId="0" borderId="10" xfId="0" applyFont="1" applyBorder="1" applyAlignment="1">
      <alignment/>
    </xf>
    <xf numFmtId="0" fontId="158" fillId="32" borderId="10" xfId="0" applyFont="1" applyFill="1" applyBorder="1" applyAlignment="1">
      <alignment horizontal="center"/>
    </xf>
    <xf numFmtId="0" fontId="167" fillId="0" borderId="90" xfId="0" applyFont="1" applyFill="1" applyBorder="1" applyAlignment="1">
      <alignment horizontal="center" vertical="center"/>
    </xf>
    <xf numFmtId="172" fontId="165" fillId="0" borderId="90" xfId="0" applyNumberFormat="1" applyFont="1" applyBorder="1" applyAlignment="1">
      <alignment horizontal="center"/>
    </xf>
    <xf numFmtId="3" fontId="165" fillId="0" borderId="90" xfId="0" applyNumberFormat="1" applyFont="1" applyBorder="1" applyAlignment="1">
      <alignment horizontal="center"/>
    </xf>
    <xf numFmtId="0" fontId="168" fillId="0" borderId="90" xfId="0" applyFont="1" applyFill="1" applyBorder="1" applyAlignment="1">
      <alignment horizontal="center" vertical="center"/>
    </xf>
    <xf numFmtId="0" fontId="158" fillId="4" borderId="10" xfId="0" applyFont="1" applyFill="1" applyBorder="1" applyAlignment="1">
      <alignment/>
    </xf>
    <xf numFmtId="0" fontId="158" fillId="47" borderId="10" xfId="0" applyFont="1" applyFill="1" applyBorder="1" applyAlignment="1">
      <alignment/>
    </xf>
    <xf numFmtId="0" fontId="169" fillId="0" borderId="90" xfId="0" applyFont="1" applyBorder="1" applyAlignment="1">
      <alignment horizontal="center"/>
    </xf>
    <xf numFmtId="0" fontId="169" fillId="0" borderId="90" xfId="0" applyFont="1" applyFill="1" applyBorder="1" applyAlignment="1">
      <alignment horizontal="center"/>
    </xf>
    <xf numFmtId="0" fontId="170" fillId="0" borderId="90" xfId="0" applyFont="1" applyFill="1" applyBorder="1" applyAlignment="1">
      <alignment horizontal="center" vertical="center" wrapText="1"/>
    </xf>
    <xf numFmtId="0" fontId="167" fillId="0" borderId="90" xfId="0" applyFont="1" applyFill="1" applyBorder="1" applyAlignment="1">
      <alignment horizontal="center"/>
    </xf>
    <xf numFmtId="2" fontId="165" fillId="0" borderId="90" xfId="0" applyNumberFormat="1" applyFont="1" applyFill="1" applyBorder="1" applyAlignment="1">
      <alignment horizontal="center"/>
    </xf>
    <xf numFmtId="0" fontId="169" fillId="0" borderId="90" xfId="0" applyFont="1" applyFill="1" applyBorder="1" applyAlignment="1">
      <alignment horizontal="center" vertical="center" wrapText="1"/>
    </xf>
    <xf numFmtId="172" fontId="169" fillId="0" borderId="90" xfId="0" applyNumberFormat="1" applyFont="1" applyFill="1" applyBorder="1" applyAlignment="1">
      <alignment horizontal="center" vertical="center" wrapText="1"/>
    </xf>
    <xf numFmtId="0" fontId="169" fillId="0" borderId="91" xfId="0" applyFont="1" applyFill="1" applyBorder="1" applyAlignment="1">
      <alignment horizontal="center"/>
    </xf>
    <xf numFmtId="172" fontId="170" fillId="0" borderId="90" xfId="0" applyNumberFormat="1" applyFont="1" applyFill="1" applyBorder="1" applyAlignment="1">
      <alignment horizontal="center" vertical="center" wrapText="1"/>
    </xf>
    <xf numFmtId="0" fontId="158" fillId="4" borderId="10" xfId="0" applyFont="1" applyFill="1" applyBorder="1" applyAlignment="1">
      <alignment horizontal="center"/>
    </xf>
    <xf numFmtId="0" fontId="158" fillId="47" borderId="10" xfId="0" applyFont="1" applyFill="1" applyBorder="1" applyAlignment="1">
      <alignment horizontal="center"/>
    </xf>
    <xf numFmtId="2" fontId="158" fillId="0" borderId="10" xfId="0" applyNumberFormat="1" applyFont="1" applyBorder="1" applyAlignment="1">
      <alignment horizontal="center"/>
    </xf>
    <xf numFmtId="0" fontId="158" fillId="10" borderId="10" xfId="0" applyFont="1" applyFill="1" applyBorder="1" applyAlignment="1">
      <alignment horizontal="center"/>
    </xf>
    <xf numFmtId="0" fontId="171" fillId="0" borderId="90" xfId="0" applyFont="1" applyBorder="1" applyAlignment="1">
      <alignment horizontal="center"/>
    </xf>
    <xf numFmtId="0" fontId="171" fillId="0" borderId="90" xfId="0" applyFont="1" applyFill="1" applyBorder="1" applyAlignment="1">
      <alignment horizontal="center"/>
    </xf>
    <xf numFmtId="0" fontId="165" fillId="0" borderId="90" xfId="0" applyFont="1" applyBorder="1" applyAlignment="1">
      <alignment horizontal="center" vertical="center" wrapText="1"/>
    </xf>
    <xf numFmtId="0" fontId="167" fillId="0" borderId="90" xfId="0" applyFont="1" applyBorder="1" applyAlignment="1">
      <alignment horizontal="center"/>
    </xf>
    <xf numFmtId="0" fontId="158" fillId="38" borderId="10" xfId="0" applyFont="1" applyFill="1" applyBorder="1" applyAlignment="1">
      <alignment/>
    </xf>
    <xf numFmtId="172" fontId="171" fillId="0" borderId="90" xfId="0" applyNumberFormat="1" applyFont="1" applyBorder="1" applyAlignment="1">
      <alignment horizontal="center"/>
    </xf>
    <xf numFmtId="1" fontId="165" fillId="0" borderId="90" xfId="0" applyNumberFormat="1" applyFont="1" applyBorder="1" applyAlignment="1">
      <alignment horizontal="center"/>
    </xf>
    <xf numFmtId="0" fontId="172" fillId="0" borderId="90" xfId="0" applyFont="1" applyBorder="1" applyAlignment="1">
      <alignment horizontal="center"/>
    </xf>
    <xf numFmtId="0" fontId="166" fillId="0" borderId="90" xfId="0" applyFont="1" applyBorder="1" applyAlignment="1">
      <alignment horizontal="center" vertical="center" wrapText="1"/>
    </xf>
    <xf numFmtId="0" fontId="173" fillId="0" borderId="90" xfId="0" applyFont="1" applyFill="1" applyBorder="1" applyAlignment="1">
      <alignment horizontal="center" vertical="top" wrapText="1"/>
    </xf>
    <xf numFmtId="0" fontId="166" fillId="0" borderId="90" xfId="0" applyFont="1" applyFill="1" applyBorder="1" applyAlignment="1">
      <alignment horizontal="center" vertical="center" wrapText="1"/>
    </xf>
    <xf numFmtId="0" fontId="158" fillId="1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113" fillId="0" borderId="10" xfId="0" applyFont="1" applyBorder="1" applyAlignment="1">
      <alignment/>
    </xf>
    <xf numFmtId="0" fontId="23" fillId="0" borderId="10" xfId="0" applyNumberFormat="1" applyFont="1" applyBorder="1" applyAlignment="1">
      <alignment/>
    </xf>
    <xf numFmtId="0" fontId="24" fillId="32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77" fillId="0" borderId="10" xfId="0" applyNumberFormat="1" applyFont="1" applyBorder="1" applyAlignment="1">
      <alignment/>
    </xf>
    <xf numFmtId="0" fontId="158" fillId="32" borderId="0" xfId="0" applyFont="1" applyFill="1" applyAlignment="1">
      <alignment/>
    </xf>
    <xf numFmtId="0" fontId="77" fillId="0" borderId="15" xfId="0" applyFont="1" applyBorder="1" applyAlignment="1">
      <alignment/>
    </xf>
    <xf numFmtId="0" fontId="23" fillId="0" borderId="13" xfId="0" applyFont="1" applyBorder="1" applyAlignment="1">
      <alignment/>
    </xf>
    <xf numFmtId="0" fontId="113" fillId="0" borderId="13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70" fontId="113" fillId="0" borderId="10" xfId="42" applyFont="1" applyFill="1" applyBorder="1" applyAlignment="1">
      <alignment horizontal="center"/>
    </xf>
    <xf numFmtId="0" fontId="77" fillId="0" borderId="10" xfId="0" applyFont="1" applyFill="1" applyBorder="1" applyAlignment="1">
      <alignment/>
    </xf>
    <xf numFmtId="172" fontId="23" fillId="0" borderId="10" xfId="0" applyNumberFormat="1" applyFont="1" applyBorder="1" applyAlignment="1">
      <alignment/>
    </xf>
    <xf numFmtId="0" fontId="158" fillId="32" borderId="14" xfId="0" applyFont="1" applyFill="1" applyBorder="1" applyAlignment="1">
      <alignment/>
    </xf>
    <xf numFmtId="0" fontId="158" fillId="32" borderId="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170" fontId="113" fillId="0" borderId="10" xfId="42" applyFont="1" applyFill="1" applyBorder="1" applyAlignment="1">
      <alignment horizontal="left"/>
    </xf>
    <xf numFmtId="172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NumberFormat="1" applyFont="1" applyBorder="1" applyAlignment="1">
      <alignment horizontal="center"/>
    </xf>
    <xf numFmtId="170" fontId="113" fillId="0" borderId="10" xfId="42" applyFont="1" applyFill="1" applyBorder="1" applyAlignment="1">
      <alignment/>
    </xf>
    <xf numFmtId="0" fontId="47" fillId="10" borderId="10" xfId="0" applyFont="1" applyFill="1" applyBorder="1" applyAlignment="1">
      <alignment horizontal="center"/>
    </xf>
    <xf numFmtId="0" fontId="90" fillId="0" borderId="10" xfId="0" applyFont="1" applyBorder="1" applyAlignment="1">
      <alignment/>
    </xf>
    <xf numFmtId="0" fontId="24" fillId="10" borderId="10" xfId="0" applyFont="1" applyFill="1" applyBorder="1" applyAlignment="1">
      <alignment horizontal="center"/>
    </xf>
    <xf numFmtId="0" fontId="113" fillId="10" borderId="10" xfId="0" applyFont="1" applyFill="1" applyBorder="1" applyAlignment="1">
      <alignment horizontal="center"/>
    </xf>
    <xf numFmtId="174" fontId="23" fillId="0" borderId="10" xfId="0" applyNumberFormat="1" applyFont="1" applyBorder="1" applyAlignment="1">
      <alignment/>
    </xf>
    <xf numFmtId="174" fontId="77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 horizontal="center"/>
    </xf>
    <xf numFmtId="0" fontId="24" fillId="48" borderId="10" xfId="0" applyFont="1" applyFill="1" applyBorder="1" applyAlignment="1">
      <alignment horizontal="center"/>
    </xf>
    <xf numFmtId="0" fontId="55" fillId="47" borderId="10" xfId="0" applyFont="1" applyFill="1" applyBorder="1" applyAlignment="1">
      <alignment horizontal="center" vertical="top" wrapText="1"/>
    </xf>
    <xf numFmtId="49" fontId="55" fillId="47" borderId="10" xfId="0" applyNumberFormat="1" applyFont="1" applyFill="1" applyBorder="1" applyAlignment="1">
      <alignment horizontal="center" vertical="top" wrapText="1"/>
    </xf>
    <xf numFmtId="0" fontId="55" fillId="47" borderId="13" xfId="0" applyFont="1" applyFill="1" applyBorder="1" applyAlignment="1">
      <alignment horizontal="center" vertical="top" wrapText="1"/>
    </xf>
    <xf numFmtId="0" fontId="164" fillId="0" borderId="10" xfId="0" applyFont="1" applyFill="1" applyBorder="1" applyAlignment="1">
      <alignment/>
    </xf>
    <xf numFmtId="0" fontId="55" fillId="47" borderId="10" xfId="0" applyNumberFormat="1" applyFont="1" applyFill="1" applyBorder="1" applyAlignment="1">
      <alignment horizontal="center" vertical="top" wrapText="1"/>
    </xf>
    <xf numFmtId="0" fontId="55" fillId="47" borderId="15" xfId="0" applyFont="1" applyFill="1" applyBorder="1" applyAlignment="1">
      <alignment horizontal="center" vertical="top" wrapText="1"/>
    </xf>
    <xf numFmtId="0" fontId="18" fillId="47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vertical="top"/>
    </xf>
    <xf numFmtId="0" fontId="18" fillId="47" borderId="10" xfId="0" applyFont="1" applyFill="1" applyBorder="1" applyAlignment="1">
      <alignment vertical="top"/>
    </xf>
    <xf numFmtId="0" fontId="70" fillId="47" borderId="10" xfId="0" applyFont="1" applyFill="1" applyBorder="1" applyAlignment="1">
      <alignment horizontal="center" vertical="top" wrapText="1"/>
    </xf>
    <xf numFmtId="0" fontId="55" fillId="47" borderId="10" xfId="0" applyFont="1" applyFill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55" fillId="47" borderId="10" xfId="0" applyFont="1" applyFill="1" applyBorder="1" applyAlignment="1">
      <alignment vertical="top" wrapText="1"/>
    </xf>
    <xf numFmtId="0" fontId="61" fillId="47" borderId="10" xfId="0" applyNumberFormat="1" applyFont="1" applyFill="1" applyBorder="1" applyAlignment="1">
      <alignment horizontal="center" vertical="top" wrapText="1"/>
    </xf>
    <xf numFmtId="0" fontId="61" fillId="47" borderId="10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vertical="top" wrapText="1"/>
    </xf>
    <xf numFmtId="0" fontId="61" fillId="32" borderId="10" xfId="0" applyNumberFormat="1" applyFont="1" applyFill="1" applyBorder="1" applyAlignment="1">
      <alignment horizontal="center" vertical="top" wrapText="1"/>
    </xf>
    <xf numFmtId="0" fontId="70" fillId="0" borderId="10" xfId="0" applyNumberFormat="1" applyFont="1" applyFill="1" applyBorder="1" applyAlignment="1">
      <alignment horizontal="center" vertical="top" wrapText="1"/>
    </xf>
    <xf numFmtId="0" fontId="30" fillId="47" borderId="1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47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30" fillId="47" borderId="10" xfId="54" applyFont="1" applyFill="1" applyBorder="1" applyAlignment="1">
      <alignment horizontal="center"/>
      <protection/>
    </xf>
    <xf numFmtId="172" fontId="30" fillId="47" borderId="15" xfId="54" applyNumberFormat="1" applyFont="1" applyFill="1" applyBorder="1" applyAlignment="1">
      <alignment horizontal="center"/>
      <protection/>
    </xf>
    <xf numFmtId="172" fontId="30" fillId="47" borderId="10" xfId="54" applyNumberFormat="1" applyFont="1" applyFill="1" applyBorder="1" applyAlignment="1">
      <alignment horizontal="center"/>
      <protection/>
    </xf>
    <xf numFmtId="1" fontId="30" fillId="47" borderId="15" xfId="54" applyNumberFormat="1" applyFont="1" applyFill="1" applyBorder="1" applyAlignment="1">
      <alignment horizontal="center"/>
      <protection/>
    </xf>
    <xf numFmtId="0" fontId="30" fillId="47" borderId="11" xfId="54" applyFont="1" applyFill="1" applyBorder="1" applyAlignment="1">
      <alignment horizontal="center"/>
      <protection/>
    </xf>
    <xf numFmtId="172" fontId="30" fillId="47" borderId="29" xfId="54" applyNumberFormat="1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center" vertical="center"/>
    </xf>
    <xf numFmtId="0" fontId="0" fillId="47" borderId="10" xfId="0" applyFill="1" applyBorder="1" applyAlignment="1">
      <alignment horizontal="center"/>
    </xf>
    <xf numFmtId="0" fontId="30" fillId="47" borderId="10" xfId="0" applyFont="1" applyFill="1" applyBorder="1" applyAlignment="1">
      <alignment horizontal="left"/>
    </xf>
    <xf numFmtId="0" fontId="11" fillId="47" borderId="15" xfId="0" applyFont="1" applyFill="1" applyBorder="1" applyAlignment="1">
      <alignment horizontal="center"/>
    </xf>
    <xf numFmtId="0" fontId="16" fillId="47" borderId="10" xfId="0" applyFont="1" applyFill="1" applyBorder="1" applyAlignment="1">
      <alignment horizontal="center"/>
    </xf>
    <xf numFmtId="0" fontId="30" fillId="47" borderId="11" xfId="48" applyFont="1" applyFill="1" applyBorder="1">
      <alignment/>
      <protection/>
    </xf>
    <xf numFmtId="0" fontId="30" fillId="47" borderId="11" xfId="48" applyFont="1" applyFill="1" applyBorder="1" applyAlignment="1">
      <alignment horizontal="center"/>
      <protection/>
    </xf>
    <xf numFmtId="2" fontId="17" fillId="47" borderId="11" xfId="48" applyNumberFormat="1" applyFont="1" applyFill="1" applyBorder="1" applyAlignment="1">
      <alignment horizontal="center"/>
      <protection/>
    </xf>
    <xf numFmtId="2" fontId="30" fillId="47" borderId="10" xfId="0" applyNumberFormat="1" applyFont="1" applyFill="1" applyBorder="1" applyAlignment="1">
      <alignment/>
    </xf>
    <xf numFmtId="0" fontId="59" fillId="47" borderId="10" xfId="0" applyFont="1" applyFill="1" applyBorder="1" applyAlignment="1">
      <alignment/>
    </xf>
    <xf numFmtId="0" fontId="30" fillId="47" borderId="10" xfId="0" applyFont="1" applyFill="1" applyBorder="1" applyAlignment="1">
      <alignment/>
    </xf>
    <xf numFmtId="0" fontId="0" fillId="47" borderId="0" xfId="0" applyFill="1" applyAlignment="1">
      <alignment/>
    </xf>
    <xf numFmtId="172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172" fontId="30" fillId="0" borderId="13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173" fontId="30" fillId="0" borderId="10" xfId="0" applyNumberFormat="1" applyFont="1" applyFill="1" applyBorder="1" applyAlignment="1">
      <alignment horizontal="center"/>
    </xf>
    <xf numFmtId="173" fontId="30" fillId="0" borderId="11" xfId="0" applyNumberFormat="1" applyFont="1" applyFill="1" applyBorder="1" applyAlignment="1">
      <alignment horizontal="center"/>
    </xf>
    <xf numFmtId="173" fontId="30" fillId="0" borderId="29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29" xfId="0" applyNumberFormat="1" applyFont="1" applyFill="1" applyBorder="1" applyAlignment="1">
      <alignment horizontal="center"/>
    </xf>
    <xf numFmtId="172" fontId="30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right"/>
    </xf>
    <xf numFmtId="2" fontId="17" fillId="0" borderId="15" xfId="0" applyNumberFormat="1" applyFont="1" applyFill="1" applyBorder="1" applyAlignment="1">
      <alignment horizontal="center"/>
    </xf>
    <xf numFmtId="0" fontId="19" fillId="47" borderId="10" xfId="48" applyFont="1" applyFill="1" applyBorder="1" applyAlignment="1">
      <alignment horizontal="center"/>
      <protection/>
    </xf>
    <xf numFmtId="0" fontId="16" fillId="47" borderId="10" xfId="0" applyFont="1" applyFill="1" applyBorder="1" applyAlignment="1">
      <alignment horizontal="center"/>
    </xf>
    <xf numFmtId="0" fontId="19" fillId="47" borderId="29" xfId="48" applyFont="1" applyFill="1" applyBorder="1" applyAlignment="1">
      <alignment horizontal="center"/>
      <protection/>
    </xf>
    <xf numFmtId="172" fontId="19" fillId="47" borderId="10" xfId="48" applyNumberFormat="1" applyFont="1" applyFill="1" applyBorder="1" applyAlignment="1">
      <alignment horizontal="center"/>
      <protection/>
    </xf>
    <xf numFmtId="172" fontId="19" fillId="47" borderId="17" xfId="48" applyNumberFormat="1" applyFont="1" applyFill="1" applyBorder="1" applyAlignment="1">
      <alignment horizontal="center"/>
      <protection/>
    </xf>
    <xf numFmtId="172" fontId="20" fillId="47" borderId="10" xfId="48" applyNumberFormat="1" applyFont="1" applyFill="1" applyBorder="1" applyAlignment="1">
      <alignment horizontal="center"/>
      <protection/>
    </xf>
    <xf numFmtId="172" fontId="20" fillId="47" borderId="13" xfId="48" applyNumberFormat="1" applyFont="1" applyFill="1" applyBorder="1" applyAlignment="1">
      <alignment horizontal="center"/>
      <protection/>
    </xf>
    <xf numFmtId="0" fontId="59" fillId="0" borderId="10" xfId="0" applyFont="1" applyBorder="1" applyAlignment="1">
      <alignment horizontal="left"/>
    </xf>
    <xf numFmtId="2" fontId="16" fillId="36" borderId="10" xfId="0" applyNumberFormat="1" applyFont="1" applyFill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16" fillId="36" borderId="32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172" fontId="16" fillId="36" borderId="11" xfId="0" applyNumberFormat="1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0" fontId="57" fillId="48" borderId="16" xfId="0" applyFont="1" applyFill="1" applyBorder="1" applyAlignment="1">
      <alignment/>
    </xf>
    <xf numFmtId="0" fontId="99" fillId="0" borderId="11" xfId="0" applyFont="1" applyBorder="1" applyAlignment="1">
      <alignment/>
    </xf>
    <xf numFmtId="0" fontId="99" fillId="0" borderId="10" xfId="0" applyFont="1" applyBorder="1" applyAlignment="1">
      <alignment/>
    </xf>
    <xf numFmtId="0" fontId="99" fillId="0" borderId="13" xfId="0" applyFont="1" applyBorder="1" applyAlignment="1">
      <alignment/>
    </xf>
    <xf numFmtId="0" fontId="50" fillId="47" borderId="10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 wrapText="1"/>
    </xf>
    <xf numFmtId="2" fontId="50" fillId="47" borderId="10" xfId="0" applyNumberFormat="1" applyFont="1" applyFill="1" applyBorder="1" applyAlignment="1">
      <alignment horizontal="center" vertical="center"/>
    </xf>
    <xf numFmtId="0" fontId="77" fillId="47" borderId="10" xfId="0" applyFont="1" applyFill="1" applyBorder="1" applyAlignment="1">
      <alignment/>
    </xf>
    <xf numFmtId="49" fontId="115" fillId="0" borderId="11" xfId="0" applyNumberFormat="1" applyFont="1" applyFill="1" applyBorder="1" applyAlignment="1">
      <alignment horizontal="center" vertical="center" wrapText="1"/>
    </xf>
    <xf numFmtId="49" fontId="115" fillId="0" borderId="10" xfId="0" applyNumberFormat="1" applyFont="1" applyFill="1" applyBorder="1" applyAlignment="1">
      <alignment horizontal="center" vertical="center"/>
    </xf>
    <xf numFmtId="172" fontId="76" fillId="0" borderId="10" xfId="0" applyNumberFormat="1" applyFont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 wrapText="1"/>
    </xf>
    <xf numFmtId="172" fontId="76" fillId="0" borderId="14" xfId="0" applyNumberFormat="1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 wrapText="1"/>
    </xf>
    <xf numFmtId="2" fontId="97" fillId="0" borderId="14" xfId="0" applyNumberFormat="1" applyFont="1" applyFill="1" applyBorder="1" applyAlignment="1">
      <alignment horizontal="center" vertical="center"/>
    </xf>
    <xf numFmtId="2" fontId="76" fillId="0" borderId="13" xfId="0" applyNumberFormat="1" applyFont="1" applyFill="1" applyBorder="1" applyAlignment="1">
      <alignment horizontal="center" vertical="center"/>
    </xf>
    <xf numFmtId="2" fontId="76" fillId="0" borderId="15" xfId="0" applyNumberFormat="1" applyFont="1" applyFill="1" applyBorder="1" applyAlignment="1">
      <alignment horizontal="center" vertical="center"/>
    </xf>
    <xf numFmtId="2" fontId="76" fillId="0" borderId="11" xfId="61" applyNumberFormat="1" applyFont="1" applyFill="1" applyBorder="1" applyAlignment="1">
      <alignment horizontal="center" vertical="center"/>
    </xf>
    <xf numFmtId="2" fontId="98" fillId="0" borderId="11" xfId="61" applyNumberFormat="1" applyFont="1" applyFill="1" applyBorder="1" applyAlignment="1">
      <alignment horizontal="center" vertical="center"/>
    </xf>
    <xf numFmtId="2" fontId="98" fillId="0" borderId="11" xfId="61" applyNumberFormat="1" applyFont="1" applyBorder="1" applyAlignment="1">
      <alignment horizontal="center" vertical="center"/>
    </xf>
    <xf numFmtId="172" fontId="76" fillId="36" borderId="11" xfId="0" applyNumberFormat="1" applyFont="1" applyFill="1" applyBorder="1" applyAlignment="1">
      <alignment horizontal="center" vertical="center"/>
    </xf>
    <xf numFmtId="172" fontId="76" fillId="36" borderId="10" xfId="0" applyNumberFormat="1" applyFont="1" applyFill="1" applyBorder="1" applyAlignment="1">
      <alignment horizontal="center" vertical="center"/>
    </xf>
    <xf numFmtId="172" fontId="97" fillId="36" borderId="10" xfId="0" applyNumberFormat="1" applyFont="1" applyFill="1" applyBorder="1" applyAlignment="1">
      <alignment horizontal="center" vertical="center"/>
    </xf>
    <xf numFmtId="172" fontId="97" fillId="0" borderId="13" xfId="0" applyNumberFormat="1" applyFont="1" applyFill="1" applyBorder="1" applyAlignment="1">
      <alignment horizontal="center" vertical="center"/>
    </xf>
    <xf numFmtId="2" fontId="97" fillId="4" borderId="10" xfId="0" applyNumberFormat="1" applyFont="1" applyFill="1" applyBorder="1" applyAlignment="1">
      <alignment horizontal="center" vertical="center"/>
    </xf>
    <xf numFmtId="0" fontId="97" fillId="4" borderId="11" xfId="0" applyFont="1" applyFill="1" applyBorder="1" applyAlignment="1">
      <alignment horizontal="center" vertical="center"/>
    </xf>
    <xf numFmtId="2" fontId="97" fillId="4" borderId="11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2" fontId="76" fillId="0" borderId="0" xfId="0" applyNumberFormat="1" applyFont="1" applyFill="1" applyBorder="1" applyAlignment="1">
      <alignment horizontal="center" vertical="center"/>
    </xf>
    <xf numFmtId="2" fontId="97" fillId="0" borderId="0" xfId="0" applyNumberFormat="1" applyFont="1" applyFill="1" applyBorder="1" applyAlignment="1">
      <alignment horizontal="center" vertical="center"/>
    </xf>
    <xf numFmtId="172" fontId="97" fillId="0" borderId="10" xfId="0" applyNumberFormat="1" applyFont="1" applyBorder="1" applyAlignment="1">
      <alignment horizontal="center" vertical="center"/>
    </xf>
    <xf numFmtId="2" fontId="97" fillId="0" borderId="10" xfId="0" applyNumberFormat="1" applyFont="1" applyBorder="1" applyAlignment="1">
      <alignment/>
    </xf>
    <xf numFmtId="172" fontId="93" fillId="38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wrapText="1"/>
    </xf>
    <xf numFmtId="2" fontId="11" fillId="32" borderId="10" xfId="0" applyNumberFormat="1" applyFont="1" applyFill="1" applyBorder="1" applyAlignment="1">
      <alignment horizontal="center" wrapText="1"/>
    </xf>
    <xf numFmtId="1" fontId="55" fillId="0" borderId="10" xfId="0" applyNumberFormat="1" applyFont="1" applyBorder="1" applyAlignment="1">
      <alignment horizontal="center" vertical="center"/>
    </xf>
    <xf numFmtId="172" fontId="55" fillId="0" borderId="10" xfId="0" applyNumberFormat="1" applyFont="1" applyBorder="1" applyAlignment="1">
      <alignment horizontal="center" vertical="center"/>
    </xf>
    <xf numFmtId="172" fontId="68" fillId="0" borderId="10" xfId="0" applyNumberFormat="1" applyFont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wrapText="1"/>
    </xf>
    <xf numFmtId="1" fontId="68" fillId="0" borderId="10" xfId="0" applyNumberFormat="1" applyFont="1" applyBorder="1" applyAlignment="1">
      <alignment horizontal="center" vertical="center" wrapText="1"/>
    </xf>
    <xf numFmtId="172" fontId="68" fillId="0" borderId="15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172" fontId="34" fillId="0" borderId="15" xfId="0" applyNumberFormat="1" applyFont="1" applyBorder="1" applyAlignment="1">
      <alignment horizontal="center" vertical="center"/>
    </xf>
    <xf numFmtId="0" fontId="35" fillId="5" borderId="10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top" wrapText="1"/>
    </xf>
    <xf numFmtId="172" fontId="11" fillId="36" borderId="11" xfId="0" applyNumberFormat="1" applyFont="1" applyFill="1" applyBorder="1" applyAlignment="1">
      <alignment horizontal="center" wrapText="1"/>
    </xf>
    <xf numFmtId="0" fontId="36" fillId="36" borderId="10" xfId="0" applyFont="1" applyFill="1" applyBorder="1" applyAlignment="1">
      <alignment horizontal="center" wrapText="1"/>
    </xf>
    <xf numFmtId="0" fontId="36" fillId="41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172" fontId="55" fillId="0" borderId="15" xfId="0" applyNumberFormat="1" applyFont="1" applyBorder="1" applyAlignment="1">
      <alignment horizontal="center" vertical="center"/>
    </xf>
    <xf numFmtId="172" fontId="11" fillId="36" borderId="1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wrapText="1"/>
    </xf>
    <xf numFmtId="0" fontId="49" fillId="49" borderId="26" xfId="0" applyFont="1" applyFill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172" fontId="9" fillId="49" borderId="26" xfId="0" applyNumberFormat="1" applyFont="1" applyFill="1" applyBorder="1" applyAlignment="1">
      <alignment horizontal="center"/>
    </xf>
    <xf numFmtId="173" fontId="9" fillId="0" borderId="26" xfId="0" applyNumberFormat="1" applyFont="1" applyBorder="1" applyAlignment="1">
      <alignment horizontal="center"/>
    </xf>
    <xf numFmtId="172" fontId="49" fillId="0" borderId="72" xfId="0" applyNumberFormat="1" applyFont="1" applyBorder="1" applyAlignment="1">
      <alignment horizontal="center"/>
    </xf>
    <xf numFmtId="0" fontId="82" fillId="0" borderId="26" xfId="0" applyFont="1" applyBorder="1" applyAlignment="1">
      <alignment horizontal="center"/>
    </xf>
    <xf numFmtId="172" fontId="43" fillId="0" borderId="26" xfId="0" applyNumberFormat="1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172" fontId="43" fillId="0" borderId="72" xfId="0" applyNumberFormat="1" applyFont="1" applyBorder="1" applyAlignment="1">
      <alignment horizontal="center"/>
    </xf>
    <xf numFmtId="0" fontId="82" fillId="45" borderId="26" xfId="0" applyFont="1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/>
    </xf>
    <xf numFmtId="172" fontId="43" fillId="45" borderId="26" xfId="0" applyNumberFormat="1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172" fontId="49" fillId="50" borderId="26" xfId="0" applyNumberFormat="1" applyFont="1" applyFill="1" applyBorder="1" applyAlignment="1">
      <alignment horizontal="center"/>
    </xf>
    <xf numFmtId="0" fontId="85" fillId="0" borderId="72" xfId="0" applyFont="1" applyBorder="1" applyAlignment="1">
      <alignment horizontal="center"/>
    </xf>
    <xf numFmtId="172" fontId="49" fillId="0" borderId="26" xfId="0" applyNumberFormat="1" applyFont="1" applyBorder="1" applyAlignment="1">
      <alignment horizontal="center"/>
    </xf>
    <xf numFmtId="172" fontId="49" fillId="0" borderId="72" xfId="0" applyNumberFormat="1" applyFont="1" applyBorder="1" applyAlignment="1">
      <alignment horizontal="center"/>
    </xf>
    <xf numFmtId="0" fontId="85" fillId="0" borderId="72" xfId="0" applyFont="1" applyFill="1" applyBorder="1" applyAlignment="1">
      <alignment horizontal="center"/>
    </xf>
    <xf numFmtId="2" fontId="49" fillId="0" borderId="72" xfId="0" applyNumberFormat="1" applyFont="1" applyBorder="1" applyAlignment="1">
      <alignment horizontal="center"/>
    </xf>
    <xf numFmtId="172" fontId="49" fillId="50" borderId="72" xfId="0" applyNumberFormat="1" applyFont="1" applyFill="1" applyBorder="1" applyAlignment="1">
      <alignment horizontal="center"/>
    </xf>
    <xf numFmtId="172" fontId="49" fillId="0" borderId="72" xfId="0" applyNumberFormat="1" applyFont="1" applyBorder="1" applyAlignment="1">
      <alignment/>
    </xf>
    <xf numFmtId="173" fontId="9" fillId="0" borderId="72" xfId="0" applyNumberFormat="1" applyFont="1" applyBorder="1" applyAlignment="1">
      <alignment horizontal="center"/>
    </xf>
    <xf numFmtId="173" fontId="9" fillId="0" borderId="72" xfId="0" applyNumberFormat="1" applyFont="1" applyBorder="1" applyAlignment="1">
      <alignment/>
    </xf>
    <xf numFmtId="2" fontId="49" fillId="0" borderId="72" xfId="0" applyNumberFormat="1" applyFont="1" applyBorder="1" applyAlignment="1">
      <alignment horizontal="center"/>
    </xf>
    <xf numFmtId="0" fontId="86" fillId="0" borderId="53" xfId="0" applyFont="1" applyBorder="1" applyAlignment="1">
      <alignment/>
    </xf>
    <xf numFmtId="172" fontId="84" fillId="44" borderId="53" xfId="0" applyNumberFormat="1" applyFont="1" applyFill="1" applyBorder="1" applyAlignment="1">
      <alignment horizontal="center"/>
    </xf>
    <xf numFmtId="172" fontId="84" fillId="0" borderId="53" xfId="0" applyNumberFormat="1" applyFont="1" applyBorder="1" applyAlignment="1">
      <alignment horizontal="center"/>
    </xf>
    <xf numFmtId="172" fontId="84" fillId="43" borderId="53" xfId="0" applyNumberFormat="1" applyFont="1" applyFill="1" applyBorder="1" applyAlignment="1">
      <alignment horizontal="center"/>
    </xf>
    <xf numFmtId="0" fontId="49" fillId="50" borderId="72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49" fillId="0" borderId="53" xfId="0" applyFont="1" applyBorder="1" applyAlignment="1">
      <alignment horizontal="center"/>
    </xf>
    <xf numFmtId="0" fontId="49" fillId="50" borderId="53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49" fillId="45" borderId="53" xfId="0" applyFont="1" applyFill="1" applyBorder="1" applyAlignment="1">
      <alignment horizontal="center"/>
    </xf>
    <xf numFmtId="0" fontId="85" fillId="45" borderId="26" xfId="0" applyFont="1" applyFill="1" applyBorder="1" applyAlignment="1">
      <alignment horizontal="center"/>
    </xf>
    <xf numFmtId="0" fontId="49" fillId="45" borderId="26" xfId="0" applyFont="1" applyFill="1" applyBorder="1" applyAlignment="1">
      <alignment horizontal="center"/>
    </xf>
    <xf numFmtId="0" fontId="86" fillId="45" borderId="26" xfId="0" applyFont="1" applyFill="1" applyBorder="1" applyAlignment="1">
      <alignment horizontal="center" vertical="center"/>
    </xf>
    <xf numFmtId="172" fontId="86" fillId="45" borderId="72" xfId="0" applyNumberFormat="1" applyFont="1" applyFill="1" applyBorder="1" applyAlignment="1">
      <alignment horizontal="center"/>
    </xf>
    <xf numFmtId="0" fontId="43" fillId="0" borderId="26" xfId="0" applyFont="1" applyBorder="1" applyAlignment="1">
      <alignment horizontal="center" vertical="center"/>
    </xf>
    <xf numFmtId="172" fontId="43" fillId="0" borderId="26" xfId="0" applyNumberFormat="1" applyFont="1" applyBorder="1" applyAlignment="1">
      <alignment horizontal="center" vertical="center"/>
    </xf>
    <xf numFmtId="0" fontId="49" fillId="50" borderId="26" xfId="0" applyFont="1" applyFill="1" applyBorder="1" applyAlignment="1">
      <alignment horizontal="center" vertical="center"/>
    </xf>
    <xf numFmtId="172" fontId="49" fillId="50" borderId="26" xfId="0" applyNumberFormat="1" applyFont="1" applyFill="1" applyBorder="1" applyAlignment="1">
      <alignment horizontal="center" vertical="center"/>
    </xf>
    <xf numFmtId="172" fontId="49" fillId="50" borderId="53" xfId="0" applyNumberFormat="1" applyFont="1" applyFill="1" applyBorder="1" applyAlignment="1">
      <alignment horizontal="center"/>
    </xf>
    <xf numFmtId="0" fontId="85" fillId="0" borderId="92" xfId="0" applyFont="1" applyBorder="1" applyAlignment="1">
      <alignment horizontal="center"/>
    </xf>
    <xf numFmtId="172" fontId="49" fillId="0" borderId="53" xfId="0" applyNumberFormat="1" applyFont="1" applyBorder="1" applyAlignment="1">
      <alignment horizontal="center"/>
    </xf>
    <xf numFmtId="172" fontId="86" fillId="45" borderId="9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172" fontId="87" fillId="0" borderId="10" xfId="0" applyNumberFormat="1" applyFont="1" applyBorder="1" applyAlignment="1">
      <alignment horizontal="center"/>
    </xf>
    <xf numFmtId="0" fontId="49" fillId="45" borderId="53" xfId="0" applyFont="1" applyFill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172" fontId="49" fillId="50" borderId="53" xfId="0" applyNumberFormat="1" applyFont="1" applyFill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172" fontId="49" fillId="0" borderId="53" xfId="0" applyNumberFormat="1" applyFont="1" applyBorder="1" applyAlignment="1">
      <alignment horizontal="center" vertical="center"/>
    </xf>
    <xf numFmtId="0" fontId="10" fillId="47" borderId="10" xfId="0" applyFont="1" applyFill="1" applyBorder="1" applyAlignment="1">
      <alignment horizontal="center"/>
    </xf>
    <xf numFmtId="172" fontId="10" fillId="47" borderId="10" xfId="0" applyNumberFormat="1" applyFont="1" applyFill="1" applyBorder="1" applyAlignment="1">
      <alignment horizontal="center"/>
    </xf>
    <xf numFmtId="172" fontId="9" fillId="47" borderId="10" xfId="0" applyNumberFormat="1" applyFont="1" applyFill="1" applyBorder="1" applyAlignment="1">
      <alignment horizontal="center"/>
    </xf>
    <xf numFmtId="0" fontId="49" fillId="0" borderId="72" xfId="0" applyNumberFormat="1" applyFont="1" applyBorder="1" applyAlignment="1">
      <alignment horizontal="center"/>
    </xf>
    <xf numFmtId="172" fontId="49" fillId="49" borderId="72" xfId="0" applyNumberFormat="1" applyFont="1" applyFill="1" applyBorder="1" applyAlignment="1">
      <alignment horizontal="center"/>
    </xf>
    <xf numFmtId="0" fontId="85" fillId="0" borderId="72" xfId="0" applyNumberFormat="1" applyFont="1" applyBorder="1" applyAlignment="1">
      <alignment horizontal="center"/>
    </xf>
    <xf numFmtId="0" fontId="49" fillId="0" borderId="92" xfId="0" applyNumberFormat="1" applyFont="1" applyBorder="1" applyAlignment="1">
      <alignment horizontal="center"/>
    </xf>
    <xf numFmtId="172" fontId="49" fillId="49" borderId="92" xfId="0" applyNumberFormat="1" applyFont="1" applyFill="1" applyBorder="1" applyAlignment="1">
      <alignment horizontal="center"/>
    </xf>
    <xf numFmtId="0" fontId="85" fillId="0" borderId="92" xfId="0" applyNumberFormat="1" applyFont="1" applyBorder="1" applyAlignment="1">
      <alignment horizontal="center"/>
    </xf>
    <xf numFmtId="172" fontId="49" fillId="0" borderId="92" xfId="0" applyNumberFormat="1" applyFont="1" applyBorder="1" applyAlignment="1">
      <alignment horizontal="center"/>
    </xf>
    <xf numFmtId="172" fontId="88" fillId="40" borderId="72" xfId="0" applyNumberFormat="1" applyFont="1" applyFill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2" xfId="0" applyFont="1" applyBorder="1" applyAlignment="1">
      <alignment horizontal="left"/>
    </xf>
    <xf numFmtId="2" fontId="43" fillId="0" borderId="2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79" xfId="0" applyNumberFormat="1" applyFont="1" applyBorder="1" applyAlignment="1">
      <alignment horizontal="center" vertical="center"/>
    </xf>
    <xf numFmtId="0" fontId="13" fillId="0" borderId="72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0" fillId="46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0" fillId="44" borderId="92" xfId="0" applyFont="1" applyFill="1" applyBorder="1" applyAlignment="1">
      <alignment horizontal="center"/>
    </xf>
    <xf numFmtId="0" fontId="13" fillId="0" borderId="72" xfId="0" applyFont="1" applyBorder="1" applyAlignment="1">
      <alignment horizontal="center" vertical="center"/>
    </xf>
    <xf numFmtId="0" fontId="13" fillId="0" borderId="72" xfId="0" applyFont="1" applyBorder="1" applyAlignment="1">
      <alignment horizontal="left" vertical="center" wrapText="1"/>
    </xf>
    <xf numFmtId="0" fontId="50" fillId="0" borderId="92" xfId="0" applyFont="1" applyBorder="1" applyAlignment="1">
      <alignment/>
    </xf>
    <xf numFmtId="0" fontId="50" fillId="0" borderId="92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44" borderId="10" xfId="0" applyFont="1" applyFill="1" applyBorder="1" applyAlignment="1">
      <alignment horizontal="center"/>
    </xf>
    <xf numFmtId="172" fontId="16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/>
    </xf>
    <xf numFmtId="172" fontId="95" fillId="48" borderId="10" xfId="0" applyNumberFormat="1" applyFont="1" applyFill="1" applyBorder="1" applyAlignment="1">
      <alignment horizontal="center" vertical="center" wrapText="1"/>
    </xf>
    <xf numFmtId="2" fontId="40" fillId="47" borderId="10" xfId="0" applyNumberFormat="1" applyFont="1" applyFill="1" applyBorder="1" applyAlignment="1">
      <alignment horizontal="center" vertical="center" wrapText="1"/>
    </xf>
    <xf numFmtId="0" fontId="41" fillId="47" borderId="18" xfId="0" applyFont="1" applyFill="1" applyBorder="1" applyAlignment="1">
      <alignment horizontal="left" vertical="center" wrapText="1"/>
    </xf>
    <xf numFmtId="0" fontId="41" fillId="47" borderId="11" xfId="0" applyFont="1" applyFill="1" applyBorder="1" applyAlignment="1">
      <alignment horizontal="left" vertical="center" wrapText="1"/>
    </xf>
    <xf numFmtId="2" fontId="40" fillId="47" borderId="11" xfId="0" applyNumberFormat="1" applyFont="1" applyFill="1" applyBorder="1" applyAlignment="1">
      <alignment horizontal="center" vertical="center" wrapText="1"/>
    </xf>
    <xf numFmtId="2" fontId="40" fillId="47" borderId="18" xfId="0" applyNumberFormat="1" applyFont="1" applyFill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2" fontId="16" fillId="0" borderId="41" xfId="0" applyNumberFormat="1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94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2" fontId="11" fillId="32" borderId="11" xfId="0" applyNumberFormat="1" applyFont="1" applyFill="1" applyBorder="1" applyAlignment="1">
      <alignment horizontal="center" vertical="center" wrapText="1"/>
    </xf>
    <xf numFmtId="0" fontId="11" fillId="48" borderId="11" xfId="0" applyFont="1" applyFill="1" applyBorder="1" applyAlignment="1">
      <alignment horizontal="center" vertical="center" wrapText="1"/>
    </xf>
    <xf numFmtId="172" fontId="158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72" fontId="11" fillId="32" borderId="14" xfId="0" applyNumberFormat="1" applyFont="1" applyFill="1" applyBorder="1" applyAlignment="1">
      <alignment horizontal="center" vertical="center" wrapText="1"/>
    </xf>
    <xf numFmtId="172" fontId="158" fillId="48" borderId="11" xfId="0" applyNumberFormat="1" applyFont="1" applyFill="1" applyBorder="1" applyAlignment="1">
      <alignment horizontal="center" vertical="center" wrapText="1"/>
    </xf>
    <xf numFmtId="172" fontId="95" fillId="47" borderId="1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72" fontId="11" fillId="48" borderId="11" xfId="0" applyNumberFormat="1" applyFont="1" applyFill="1" applyBorder="1" applyAlignment="1">
      <alignment horizontal="center" vertical="center" wrapText="1"/>
    </xf>
    <xf numFmtId="172" fontId="41" fillId="32" borderId="46" xfId="0" applyNumberFormat="1" applyFont="1" applyFill="1" applyBorder="1" applyAlignment="1">
      <alignment horizontal="center" vertical="center" wrapText="1"/>
    </xf>
    <xf numFmtId="0" fontId="11" fillId="51" borderId="11" xfId="0" applyFont="1" applyFill="1" applyBorder="1" applyAlignment="1">
      <alignment horizontal="center" vertical="center" wrapText="1"/>
    </xf>
    <xf numFmtId="172" fontId="0" fillId="51" borderId="11" xfId="0" applyNumberFormat="1" applyFill="1" applyBorder="1" applyAlignment="1">
      <alignment horizontal="center" vertical="center" wrapText="1"/>
    </xf>
    <xf numFmtId="172" fontId="11" fillId="51" borderId="11" xfId="0" applyNumberFormat="1" applyFont="1" applyFill="1" applyBorder="1" applyAlignment="1">
      <alignment horizontal="center" vertical="center" wrapText="1"/>
    </xf>
    <xf numFmtId="172" fontId="158" fillId="51" borderId="11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49" fillId="0" borderId="14" xfId="0" applyFont="1" applyBorder="1" applyAlignment="1">
      <alignment horizontal="center"/>
    </xf>
    <xf numFmtId="172" fontId="49" fillId="0" borderId="14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39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43" fillId="0" borderId="50" xfId="0" applyFont="1" applyBorder="1" applyAlignment="1">
      <alignment horizontal="center"/>
    </xf>
    <xf numFmtId="0" fontId="50" fillId="48" borderId="1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50" fillId="0" borderId="50" xfId="0" applyFont="1" applyFill="1" applyBorder="1" applyAlignment="1">
      <alignment horizontal="right"/>
    </xf>
    <xf numFmtId="172" fontId="49" fillId="0" borderId="13" xfId="0" applyNumberFormat="1" applyFont="1" applyFill="1" applyBorder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50" fillId="48" borderId="11" xfId="0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82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3" fillId="47" borderId="50" xfId="0" applyFont="1" applyFill="1" applyBorder="1" applyAlignment="1">
      <alignment horizontal="center"/>
    </xf>
    <xf numFmtId="0" fontId="43" fillId="47" borderId="34" xfId="0" applyFont="1" applyFill="1" applyBorder="1" applyAlignment="1">
      <alignment horizontal="center"/>
    </xf>
    <xf numFmtId="172" fontId="43" fillId="48" borderId="34" xfId="0" applyNumberFormat="1" applyFont="1" applyFill="1" applyBorder="1" applyAlignment="1">
      <alignment horizontal="center"/>
    </xf>
    <xf numFmtId="0" fontId="43" fillId="47" borderId="35" xfId="0" applyFont="1" applyFill="1" applyBorder="1" applyAlignment="1">
      <alignment horizontal="center"/>
    </xf>
    <xf numFmtId="2" fontId="43" fillId="0" borderId="26" xfId="0" applyNumberFormat="1" applyFont="1" applyBorder="1" applyAlignment="1">
      <alignment/>
    </xf>
    <xf numFmtId="0" fontId="38" fillId="48" borderId="10" xfId="0" applyFont="1" applyFill="1" applyBorder="1" applyAlignment="1">
      <alignment/>
    </xf>
    <xf numFmtId="2" fontId="43" fillId="0" borderId="10" xfId="0" applyNumberFormat="1" applyFont="1" applyFill="1" applyBorder="1" applyAlignment="1">
      <alignment horizontal="center"/>
    </xf>
    <xf numFmtId="2" fontId="43" fillId="36" borderId="10" xfId="0" applyNumberFormat="1" applyFont="1" applyFill="1" applyBorder="1" applyAlignment="1">
      <alignment horizontal="center"/>
    </xf>
    <xf numFmtId="0" fontId="104" fillId="36" borderId="10" xfId="0" applyFont="1" applyFill="1" applyBorder="1" applyAlignment="1">
      <alignment horizontal="center"/>
    </xf>
    <xf numFmtId="49" fontId="44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0" fontId="104" fillId="36" borderId="13" xfId="0" applyFont="1" applyFill="1" applyBorder="1" applyAlignment="1">
      <alignment horizontal="center"/>
    </xf>
    <xf numFmtId="172" fontId="44" fillId="0" borderId="13" xfId="0" applyNumberFormat="1" applyFont="1" applyBorder="1" applyAlignment="1">
      <alignment/>
    </xf>
    <xf numFmtId="0" fontId="44" fillId="0" borderId="13" xfId="0" applyFont="1" applyBorder="1" applyAlignment="1">
      <alignment horizontal="center"/>
    </xf>
    <xf numFmtId="0" fontId="104" fillId="36" borderId="14" xfId="0" applyFont="1" applyFill="1" applyBorder="1" applyAlignment="1">
      <alignment horizontal="center"/>
    </xf>
    <xf numFmtId="0" fontId="44" fillId="0" borderId="14" xfId="0" applyFont="1" applyBorder="1" applyAlignment="1">
      <alignment/>
    </xf>
    <xf numFmtId="172" fontId="44" fillId="0" borderId="14" xfId="0" applyNumberFormat="1" applyFont="1" applyBorder="1" applyAlignment="1">
      <alignment/>
    </xf>
    <xf numFmtId="0" fontId="43" fillId="0" borderId="57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72" fontId="43" fillId="35" borderId="14" xfId="0" applyNumberFormat="1" applyFont="1" applyFill="1" applyBorder="1" applyAlignment="1">
      <alignment/>
    </xf>
    <xf numFmtId="2" fontId="43" fillId="0" borderId="14" xfId="0" applyNumberFormat="1" applyFont="1" applyBorder="1" applyAlignment="1">
      <alignment/>
    </xf>
    <xf numFmtId="172" fontId="43" fillId="0" borderId="14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173" fontId="30" fillId="36" borderId="10" xfId="0" applyNumberFormat="1" applyFont="1" applyFill="1" applyBorder="1" applyAlignment="1">
      <alignment horizontal="center"/>
    </xf>
    <xf numFmtId="2" fontId="30" fillId="36" borderId="10" xfId="0" applyNumberFormat="1" applyFont="1" applyFill="1" applyBorder="1" applyAlignment="1">
      <alignment horizontal="center"/>
    </xf>
    <xf numFmtId="172" fontId="30" fillId="36" borderId="10" xfId="0" applyNumberFormat="1" applyFont="1" applyFill="1" applyBorder="1" applyAlignment="1">
      <alignment horizontal="center"/>
    </xf>
    <xf numFmtId="173" fontId="30" fillId="36" borderId="10" xfId="0" applyNumberFormat="1" applyFont="1" applyFill="1" applyBorder="1" applyAlignment="1">
      <alignment/>
    </xf>
    <xf numFmtId="2" fontId="30" fillId="36" borderId="10" xfId="0" applyNumberFormat="1" applyFont="1" applyFill="1" applyBorder="1" applyAlignment="1">
      <alignment/>
    </xf>
    <xf numFmtId="2" fontId="30" fillId="36" borderId="0" xfId="0" applyNumberFormat="1" applyFont="1" applyFill="1" applyAlignment="1">
      <alignment horizontal="center"/>
    </xf>
    <xf numFmtId="172" fontId="30" fillId="36" borderId="10" xfId="0" applyNumberFormat="1" applyFont="1" applyFill="1" applyBorder="1" applyAlignment="1">
      <alignment/>
    </xf>
    <xf numFmtId="172" fontId="30" fillId="36" borderId="13" xfId="0" applyNumberFormat="1" applyFont="1" applyFill="1" applyBorder="1" applyAlignment="1">
      <alignment horizontal="center"/>
    </xf>
    <xf numFmtId="0" fontId="30" fillId="36" borderId="13" xfId="0" applyFont="1" applyFill="1" applyBorder="1" applyAlignment="1">
      <alignment horizontal="center"/>
    </xf>
    <xf numFmtId="0" fontId="30" fillId="36" borderId="13" xfId="0" applyFont="1" applyFill="1" applyBorder="1" applyAlignment="1">
      <alignment/>
    </xf>
    <xf numFmtId="172" fontId="30" fillId="36" borderId="13" xfId="0" applyNumberFormat="1" applyFont="1" applyFill="1" applyBorder="1" applyAlignment="1">
      <alignment/>
    </xf>
    <xf numFmtId="2" fontId="30" fillId="36" borderId="13" xfId="0" applyNumberFormat="1" applyFont="1" applyFill="1" applyBorder="1" applyAlignment="1">
      <alignment horizontal="center"/>
    </xf>
    <xf numFmtId="2" fontId="30" fillId="36" borderId="13" xfId="0" applyNumberFormat="1" applyFont="1" applyFill="1" applyBorder="1" applyAlignment="1">
      <alignment/>
    </xf>
    <xf numFmtId="2" fontId="122" fillId="36" borderId="13" xfId="0" applyNumberFormat="1" applyFont="1" applyFill="1" applyBorder="1" applyAlignment="1">
      <alignment/>
    </xf>
    <xf numFmtId="2" fontId="122" fillId="36" borderId="13" xfId="0" applyNumberFormat="1" applyFont="1" applyFill="1" applyBorder="1" applyAlignment="1">
      <alignment horizontal="center"/>
    </xf>
    <xf numFmtId="173" fontId="30" fillId="36" borderId="13" xfId="0" applyNumberFormat="1" applyFont="1" applyFill="1" applyBorder="1" applyAlignment="1">
      <alignment/>
    </xf>
    <xf numFmtId="172" fontId="30" fillId="0" borderId="13" xfId="0" applyNumberFormat="1" applyFont="1" applyBorder="1" applyAlignment="1">
      <alignment horizontal="center"/>
    </xf>
    <xf numFmtId="2" fontId="30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172" fontId="43" fillId="0" borderId="25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3" fillId="0" borderId="73" xfId="0" applyFont="1" applyBorder="1" applyAlignment="1">
      <alignment/>
    </xf>
    <xf numFmtId="2" fontId="43" fillId="35" borderId="11" xfId="0" applyNumberFormat="1" applyFont="1" applyFill="1" applyBorder="1" applyAlignment="1">
      <alignment/>
    </xf>
    <xf numFmtId="2" fontId="30" fillId="0" borderId="11" xfId="0" applyNumberFormat="1" applyFont="1" applyBorder="1" applyAlignment="1">
      <alignment horizontal="center"/>
    </xf>
    <xf numFmtId="2" fontId="30" fillId="0" borderId="61" xfId="0" applyNumberFormat="1" applyFont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2" fontId="30" fillId="0" borderId="25" xfId="0" applyNumberFormat="1" applyFont="1" applyFill="1" applyBorder="1" applyAlignment="1">
      <alignment/>
    </xf>
    <xf numFmtId="2" fontId="43" fillId="35" borderId="10" xfId="0" applyNumberFormat="1" applyFont="1" applyFill="1" applyBorder="1" applyAlignment="1">
      <alignment/>
    </xf>
    <xf numFmtId="2" fontId="122" fillId="0" borderId="10" xfId="0" applyNumberFormat="1" applyFont="1" applyFill="1" applyBorder="1" applyAlignment="1">
      <alignment horizontal="center"/>
    </xf>
    <xf numFmtId="2" fontId="122" fillId="0" borderId="10" xfId="0" applyNumberFormat="1" applyFont="1" applyBorder="1" applyAlignment="1">
      <alignment horizontal="center"/>
    </xf>
    <xf numFmtId="2" fontId="122" fillId="0" borderId="28" xfId="0" applyNumberFormat="1" applyFont="1" applyBorder="1" applyAlignment="1">
      <alignment horizontal="center"/>
    </xf>
    <xf numFmtId="2" fontId="30" fillId="0" borderId="26" xfId="0" applyNumberFormat="1" applyFont="1" applyBorder="1" applyAlignment="1">
      <alignment horizontal="center"/>
    </xf>
    <xf numFmtId="2" fontId="30" fillId="0" borderId="26" xfId="0" applyNumberFormat="1" applyFont="1" applyFill="1" applyBorder="1" applyAlignment="1">
      <alignment/>
    </xf>
    <xf numFmtId="2" fontId="30" fillId="0" borderId="10" xfId="0" applyNumberFormat="1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0" fontId="43" fillId="48" borderId="25" xfId="0" applyFont="1" applyFill="1" applyBorder="1" applyAlignment="1">
      <alignment horizontal="left"/>
    </xf>
    <xf numFmtId="172" fontId="38" fillId="48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/>
    </xf>
    <xf numFmtId="172" fontId="30" fillId="48" borderId="13" xfId="0" applyNumberFormat="1" applyFont="1" applyFill="1" applyBorder="1" applyAlignment="1">
      <alignment horizontal="center"/>
    </xf>
    <xf numFmtId="0" fontId="38" fillId="4" borderId="13" xfId="0" applyFont="1" applyFill="1" applyBorder="1" applyAlignment="1">
      <alignment horizontal="left"/>
    </xf>
    <xf numFmtId="0" fontId="43" fillId="0" borderId="13" xfId="0" applyFont="1" applyBorder="1" applyAlignment="1">
      <alignment/>
    </xf>
    <xf numFmtId="0" fontId="38" fillId="38" borderId="10" xfId="0" applyFont="1" applyFill="1" applyBorder="1" applyAlignment="1">
      <alignment/>
    </xf>
    <xf numFmtId="172" fontId="38" fillId="38" borderId="10" xfId="0" applyNumberFormat="1" applyFont="1" applyFill="1" applyBorder="1" applyAlignment="1">
      <alignment horizontal="center"/>
    </xf>
    <xf numFmtId="172" fontId="38" fillId="38" borderId="10" xfId="0" applyNumberFormat="1" applyFont="1" applyFill="1" applyBorder="1" applyAlignment="1">
      <alignment/>
    </xf>
    <xf numFmtId="0" fontId="7" fillId="47" borderId="10" xfId="0" applyFont="1" applyFill="1" applyBorder="1" applyAlignment="1">
      <alignment horizontal="center"/>
    </xf>
    <xf numFmtId="0" fontId="6" fillId="47" borderId="10" xfId="0" applyFont="1" applyFill="1" applyBorder="1" applyAlignment="1">
      <alignment horizontal="center"/>
    </xf>
    <xf numFmtId="0" fontId="174" fillId="0" borderId="10" xfId="0" applyFont="1" applyBorder="1" applyAlignment="1">
      <alignment horizontal="center" vertical="center"/>
    </xf>
    <xf numFmtId="49" fontId="174" fillId="0" borderId="10" xfId="0" applyNumberFormat="1" applyFont="1" applyBorder="1" applyAlignment="1">
      <alignment horizontal="center" vertical="center"/>
    </xf>
    <xf numFmtId="172" fontId="174" fillId="0" borderId="10" xfId="0" applyNumberFormat="1" applyFont="1" applyBorder="1" applyAlignment="1">
      <alignment horizontal="center" vertical="center"/>
    </xf>
    <xf numFmtId="2" fontId="174" fillId="0" borderId="10" xfId="0" applyNumberFormat="1" applyFont="1" applyBorder="1" applyAlignment="1">
      <alignment horizontal="center" vertical="center"/>
    </xf>
    <xf numFmtId="0" fontId="174" fillId="0" borderId="17" xfId="0" applyFont="1" applyBorder="1" applyAlignment="1">
      <alignment horizontal="center" vertical="center"/>
    </xf>
    <xf numFmtId="0" fontId="174" fillId="0" borderId="13" xfId="0" applyFont="1" applyBorder="1" applyAlignment="1">
      <alignment horizontal="center" vertical="center"/>
    </xf>
    <xf numFmtId="172" fontId="174" fillId="0" borderId="13" xfId="0" applyNumberFormat="1" applyFont="1" applyBorder="1" applyAlignment="1">
      <alignment horizontal="center" vertical="center"/>
    </xf>
    <xf numFmtId="0" fontId="174" fillId="0" borderId="20" xfId="0" applyFont="1" applyBorder="1" applyAlignment="1">
      <alignment horizontal="center" vertical="center"/>
    </xf>
    <xf numFmtId="2" fontId="174" fillId="0" borderId="13" xfId="0" applyNumberFormat="1" applyFont="1" applyBorder="1" applyAlignment="1">
      <alignment horizontal="center" vertical="center"/>
    </xf>
    <xf numFmtId="2" fontId="175" fillId="47" borderId="10" xfId="0" applyNumberFormat="1" applyFont="1" applyFill="1" applyBorder="1" applyAlignment="1">
      <alignment horizontal="center" vertical="center"/>
    </xf>
    <xf numFmtId="0" fontId="174" fillId="47" borderId="10" xfId="0" applyFont="1" applyFill="1" applyBorder="1" applyAlignment="1">
      <alignment horizontal="center"/>
    </xf>
    <xf numFmtId="0" fontId="49" fillId="47" borderId="15" xfId="0" applyFont="1" applyFill="1" applyBorder="1" applyAlignment="1">
      <alignment horizontal="center" vertical="center"/>
    </xf>
    <xf numFmtId="0" fontId="49" fillId="47" borderId="16" xfId="0" applyFont="1" applyFill="1" applyBorder="1" applyAlignment="1">
      <alignment horizontal="center" vertical="center"/>
    </xf>
    <xf numFmtId="0" fontId="49" fillId="47" borderId="12" xfId="0" applyFont="1" applyFill="1" applyBorder="1" applyAlignment="1">
      <alignment horizontal="center" vertical="center"/>
    </xf>
    <xf numFmtId="0" fontId="49" fillId="47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0" fontId="176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/>
    </xf>
    <xf numFmtId="173" fontId="177" fillId="0" borderId="10" xfId="0" applyNumberFormat="1" applyFont="1" applyBorder="1" applyAlignment="1">
      <alignment/>
    </xf>
    <xf numFmtId="0" fontId="3" fillId="47" borderId="11" xfId="0" applyFont="1" applyFill="1" applyBorder="1" applyAlignment="1">
      <alignment horizontal="center" vertical="center"/>
    </xf>
    <xf numFmtId="1" fontId="3" fillId="47" borderId="10" xfId="0" applyNumberFormat="1" applyFont="1" applyFill="1" applyBorder="1" applyAlignment="1">
      <alignment horizontal="center" vertical="center"/>
    </xf>
    <xf numFmtId="49" fontId="3" fillId="47" borderId="10" xfId="0" applyNumberFormat="1" applyFont="1" applyFill="1" applyBorder="1" applyAlignment="1">
      <alignment horizontal="center" vertical="center"/>
    </xf>
    <xf numFmtId="172" fontId="3" fillId="47" borderId="10" xfId="0" applyNumberFormat="1" applyFont="1" applyFill="1" applyBorder="1" applyAlignment="1">
      <alignment horizontal="center" vertical="center"/>
    </xf>
    <xf numFmtId="49" fontId="3" fillId="47" borderId="11" xfId="0" applyNumberFormat="1" applyFont="1" applyFill="1" applyBorder="1" applyAlignment="1">
      <alignment horizontal="center" vertical="center"/>
    </xf>
    <xf numFmtId="173" fontId="3" fillId="47" borderId="11" xfId="0" applyNumberFormat="1" applyFont="1" applyFill="1" applyBorder="1" applyAlignment="1">
      <alignment horizontal="center" vertical="center"/>
    </xf>
    <xf numFmtId="173" fontId="3" fillId="47" borderId="10" xfId="0" applyNumberFormat="1" applyFont="1" applyFill="1" applyBorder="1" applyAlignment="1">
      <alignment horizontal="center" vertical="center"/>
    </xf>
    <xf numFmtId="2" fontId="3" fillId="47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2" fontId="5" fillId="48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72" fontId="64" fillId="0" borderId="13" xfId="0" applyNumberFormat="1" applyFont="1" applyBorder="1" applyAlignment="1">
      <alignment horizontal="center" vertical="center" wrapText="1"/>
    </xf>
    <xf numFmtId="172" fontId="64" fillId="0" borderId="11" xfId="0" applyNumberFormat="1" applyFont="1" applyBorder="1" applyAlignment="1">
      <alignment horizontal="center" vertical="center" wrapText="1"/>
    </xf>
    <xf numFmtId="0" fontId="25" fillId="52" borderId="16" xfId="0" applyFont="1" applyFill="1" applyBorder="1" applyAlignment="1">
      <alignment horizontal="center" vertical="center"/>
    </xf>
    <xf numFmtId="0" fontId="26" fillId="52" borderId="16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28" fillId="52" borderId="15" xfId="0" applyFont="1" applyFill="1" applyBorder="1" applyAlignment="1">
      <alignment horizontal="center" vertical="center"/>
    </xf>
    <xf numFmtId="0" fontId="64" fillId="52" borderId="16" xfId="0" applyFont="1" applyFill="1" applyBorder="1" applyAlignment="1">
      <alignment horizontal="center" vertical="center"/>
    </xf>
    <xf numFmtId="0" fontId="64" fillId="52" borderId="17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/>
    </xf>
    <xf numFmtId="0" fontId="25" fillId="32" borderId="16" xfId="0" applyFont="1" applyFill="1" applyBorder="1" applyAlignment="1">
      <alignment horizontal="center" vertical="center"/>
    </xf>
    <xf numFmtId="0" fontId="25" fillId="32" borderId="17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textRotation="90" wrapText="1"/>
    </xf>
    <xf numFmtId="0" fontId="26" fillId="34" borderId="14" xfId="0" applyFont="1" applyFill="1" applyBorder="1" applyAlignment="1">
      <alignment horizontal="center" vertical="center" textRotation="90" wrapText="1"/>
    </xf>
    <xf numFmtId="0" fontId="26" fillId="34" borderId="11" xfId="0" applyFont="1" applyFill="1" applyBorder="1" applyAlignment="1">
      <alignment horizontal="center" vertical="center" textRotation="90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textRotation="90" wrapText="1"/>
    </xf>
    <xf numFmtId="0" fontId="25" fillId="10" borderId="15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28" fillId="32" borderId="0" xfId="0" applyFont="1" applyFill="1" applyAlignment="1">
      <alignment horizontal="center" vertical="center"/>
    </xf>
    <xf numFmtId="0" fontId="64" fillId="34" borderId="13" xfId="0" applyFont="1" applyFill="1" applyBorder="1" applyAlignment="1">
      <alignment horizontal="center" vertical="center" textRotation="90"/>
    </xf>
    <xf numFmtId="0" fontId="64" fillId="34" borderId="14" xfId="0" applyFont="1" applyFill="1" applyBorder="1" applyAlignment="1">
      <alignment horizontal="center" vertical="center" textRotation="90"/>
    </xf>
    <xf numFmtId="0" fontId="64" fillId="34" borderId="11" xfId="0" applyFont="1" applyFill="1" applyBorder="1" applyAlignment="1">
      <alignment horizontal="center" vertical="center" textRotation="90"/>
    </xf>
    <xf numFmtId="0" fontId="64" fillId="34" borderId="10" xfId="0" applyFont="1" applyFill="1" applyBorder="1" applyAlignment="1">
      <alignment horizontal="center" vertical="center" textRotation="90"/>
    </xf>
    <xf numFmtId="0" fontId="64" fillId="34" borderId="13" xfId="0" applyFont="1" applyFill="1" applyBorder="1" applyAlignment="1">
      <alignment horizontal="center" vertical="center" textRotation="90" wrapText="1"/>
    </xf>
    <xf numFmtId="0" fontId="64" fillId="34" borderId="14" xfId="0" applyFont="1" applyFill="1" applyBorder="1" applyAlignment="1">
      <alignment horizontal="center" vertical="center" textRotation="90" wrapText="1"/>
    </xf>
    <xf numFmtId="0" fontId="64" fillId="34" borderId="11" xfId="0" applyFont="1" applyFill="1" applyBorder="1" applyAlignment="1">
      <alignment horizontal="center" vertical="center" textRotation="90" wrapText="1"/>
    </xf>
    <xf numFmtId="0" fontId="25" fillId="32" borderId="15" xfId="0" applyFont="1" applyFill="1" applyBorder="1" applyAlignment="1">
      <alignment horizontal="center" vertical="center" wrapText="1"/>
    </xf>
    <xf numFmtId="0" fontId="25" fillId="32" borderId="16" xfId="0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5" fillId="32" borderId="15" xfId="0" applyNumberFormat="1" applyFont="1" applyFill="1" applyBorder="1" applyAlignment="1">
      <alignment horizontal="center" vertical="center" wrapText="1"/>
    </xf>
    <xf numFmtId="173" fontId="25" fillId="32" borderId="16" xfId="0" applyNumberFormat="1" applyFont="1" applyFill="1" applyBorder="1" applyAlignment="1">
      <alignment horizontal="center" vertical="center" wrapText="1"/>
    </xf>
    <xf numFmtId="173" fontId="25" fillId="32" borderId="17" xfId="0" applyNumberFormat="1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 wrapText="1"/>
    </xf>
    <xf numFmtId="0" fontId="27" fillId="32" borderId="16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28" fillId="52" borderId="16" xfId="0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172" fontId="64" fillId="0" borderId="14" xfId="0" applyNumberFormat="1" applyFont="1" applyBorder="1" applyAlignment="1">
      <alignment horizontal="center" vertical="center" wrapText="1"/>
    </xf>
    <xf numFmtId="172" fontId="64" fillId="0" borderId="13" xfId="0" applyNumberFormat="1" applyFont="1" applyBorder="1" applyAlignment="1">
      <alignment horizontal="center" vertical="center"/>
    </xf>
    <xf numFmtId="172" fontId="64" fillId="0" borderId="11" xfId="0" applyNumberFormat="1" applyFont="1" applyBorder="1" applyAlignment="1">
      <alignment horizontal="center" vertical="center"/>
    </xf>
    <xf numFmtId="0" fontId="120" fillId="0" borderId="13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49" fillId="32" borderId="0" xfId="0" applyFont="1" applyFill="1" applyAlignment="1">
      <alignment horizontal="center"/>
    </xf>
    <xf numFmtId="0" fontId="65" fillId="32" borderId="0" xfId="0" applyFont="1" applyFill="1" applyAlignment="1">
      <alignment horizontal="center"/>
    </xf>
    <xf numFmtId="0" fontId="29" fillId="32" borderId="0" xfId="0" applyFont="1" applyFill="1" applyBorder="1" applyAlignment="1">
      <alignment/>
    </xf>
    <xf numFmtId="0" fontId="31" fillId="34" borderId="19" xfId="0" applyFont="1" applyFill="1" applyBorder="1" applyAlignment="1">
      <alignment horizontal="center" vertical="top" wrapText="1"/>
    </xf>
    <xf numFmtId="0" fontId="31" fillId="34" borderId="12" xfId="0" applyFont="1" applyFill="1" applyBorder="1" applyAlignment="1">
      <alignment horizontal="center" vertical="top" wrapText="1"/>
    </xf>
    <xf numFmtId="0" fontId="31" fillId="34" borderId="20" xfId="0" applyFont="1" applyFill="1" applyBorder="1" applyAlignment="1">
      <alignment horizontal="center" vertical="top" wrapText="1"/>
    </xf>
    <xf numFmtId="0" fontId="31" fillId="34" borderId="15" xfId="0" applyFont="1" applyFill="1" applyBorder="1" applyAlignment="1">
      <alignment horizontal="center" vertical="top" wrapText="1"/>
    </xf>
    <xf numFmtId="0" fontId="31" fillId="34" borderId="16" xfId="0" applyFont="1" applyFill="1" applyBorder="1" applyAlignment="1">
      <alignment horizontal="center" vertical="top" wrapText="1"/>
    </xf>
    <xf numFmtId="0" fontId="31" fillId="34" borderId="29" xfId="0" applyFont="1" applyFill="1" applyBorder="1" applyAlignment="1">
      <alignment horizontal="center" vertical="top" wrapText="1"/>
    </xf>
    <xf numFmtId="0" fontId="31" fillId="34" borderId="18" xfId="0" applyFont="1" applyFill="1" applyBorder="1" applyAlignment="1">
      <alignment horizontal="center" vertical="top" wrapText="1"/>
    </xf>
    <xf numFmtId="0" fontId="31" fillId="34" borderId="32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center" vertical="top" wrapText="1"/>
    </xf>
    <xf numFmtId="0" fontId="32" fillId="3" borderId="15" xfId="0" applyFont="1" applyFill="1" applyBorder="1" applyAlignment="1">
      <alignment horizontal="center" vertical="top" wrapText="1"/>
    </xf>
    <xf numFmtId="0" fontId="32" fillId="3" borderId="16" xfId="0" applyFont="1" applyFill="1" applyBorder="1" applyAlignment="1">
      <alignment horizontal="center" vertical="top" wrapText="1"/>
    </xf>
    <xf numFmtId="0" fontId="32" fillId="3" borderId="17" xfId="0" applyFont="1" applyFill="1" applyBorder="1" applyAlignment="1">
      <alignment horizontal="center" vertical="top" wrapText="1"/>
    </xf>
    <xf numFmtId="0" fontId="31" fillId="34" borderId="30" xfId="0" applyFont="1" applyFill="1" applyBorder="1" applyAlignment="1">
      <alignment horizontal="center" vertical="top" wrapText="1"/>
    </xf>
    <xf numFmtId="0" fontId="31" fillId="34" borderId="0" xfId="0" applyFont="1" applyFill="1" applyBorder="1" applyAlignment="1">
      <alignment horizontal="center" vertical="top" wrapText="1"/>
    </xf>
    <xf numFmtId="0" fontId="31" fillId="34" borderId="31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vertical="top" wrapText="1"/>
    </xf>
    <xf numFmtId="0" fontId="16" fillId="34" borderId="18" xfId="0" applyFont="1" applyFill="1" applyBorder="1" applyAlignment="1">
      <alignment vertical="top" wrapText="1"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wrapText="1"/>
    </xf>
    <xf numFmtId="0" fontId="17" fillId="0" borderId="83" xfId="0" applyFont="1" applyBorder="1" applyAlignment="1">
      <alignment horizontal="center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vertical="center" textRotation="90" wrapText="1"/>
    </xf>
    <xf numFmtId="0" fontId="18" fillId="34" borderId="26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4" fillId="32" borderId="15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4" fillId="48" borderId="16" xfId="0" applyFont="1" applyFill="1" applyBorder="1" applyAlignment="1">
      <alignment horizontal="center" vertical="center" wrapText="1"/>
    </xf>
    <xf numFmtId="0" fontId="14" fillId="48" borderId="17" xfId="0" applyFont="1" applyFill="1" applyBorder="1" applyAlignment="1">
      <alignment horizontal="center" vertical="center" wrapText="1"/>
    </xf>
    <xf numFmtId="172" fontId="14" fillId="48" borderId="15" xfId="0" applyNumberFormat="1" applyFont="1" applyFill="1" applyBorder="1" applyAlignment="1">
      <alignment horizontal="center"/>
    </xf>
    <xf numFmtId="172" fontId="14" fillId="48" borderId="16" xfId="0" applyNumberFormat="1" applyFont="1" applyFill="1" applyBorder="1" applyAlignment="1">
      <alignment horizontal="center"/>
    </xf>
    <xf numFmtId="172" fontId="14" fillId="48" borderId="17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62" fillId="34" borderId="26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/>
    </xf>
    <xf numFmtId="0" fontId="12" fillId="53" borderId="27" xfId="0" applyFont="1" applyFill="1" applyBorder="1" applyAlignment="1">
      <alignment horizontal="center" vertical="center" wrapText="1"/>
    </xf>
    <xf numFmtId="0" fontId="12" fillId="53" borderId="60" xfId="0" applyFont="1" applyFill="1" applyBorder="1" applyAlignment="1">
      <alignment horizontal="center" vertical="center" wrapText="1"/>
    </xf>
    <xf numFmtId="0" fontId="12" fillId="53" borderId="28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 vertical="center"/>
    </xf>
    <xf numFmtId="0" fontId="12" fillId="32" borderId="60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2" borderId="96" xfId="0" applyFont="1" applyFill="1" applyBorder="1" applyAlignment="1">
      <alignment horizontal="center" vertical="center" wrapText="1"/>
    </xf>
    <xf numFmtId="0" fontId="12" fillId="32" borderId="97" xfId="0" applyFont="1" applyFill="1" applyBorder="1" applyAlignment="1">
      <alignment horizontal="center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99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 wrapText="1"/>
    </xf>
    <xf numFmtId="0" fontId="12" fillId="32" borderId="74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textRotation="90" wrapText="1"/>
    </xf>
    <xf numFmtId="49" fontId="3" fillId="34" borderId="14" xfId="0" applyNumberFormat="1" applyFont="1" applyFill="1" applyBorder="1" applyAlignment="1">
      <alignment horizontal="center" vertical="center" textRotation="90" wrapText="1"/>
    </xf>
    <xf numFmtId="49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172" fontId="3" fillId="34" borderId="13" xfId="0" applyNumberFormat="1" applyFont="1" applyFill="1" applyBorder="1" applyAlignment="1">
      <alignment horizontal="center" vertical="center" textRotation="90" wrapText="1"/>
    </xf>
    <xf numFmtId="172" fontId="3" fillId="34" borderId="14" xfId="0" applyNumberFormat="1" applyFont="1" applyFill="1" applyBorder="1" applyAlignment="1">
      <alignment horizontal="center" vertical="center" textRotation="90" wrapText="1"/>
    </xf>
    <xf numFmtId="172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8" borderId="30" xfId="0" applyFont="1" applyFill="1" applyBorder="1" applyAlignment="1">
      <alignment horizontal="left" vertical="center"/>
    </xf>
    <xf numFmtId="0" fontId="5" fillId="48" borderId="0" xfId="0" applyFont="1" applyFill="1" applyBorder="1" applyAlignment="1">
      <alignment horizontal="left" vertical="center"/>
    </xf>
    <xf numFmtId="0" fontId="5" fillId="48" borderId="3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distributed" vertical="center"/>
    </xf>
    <xf numFmtId="0" fontId="6" fillId="34" borderId="10" xfId="0" applyFont="1" applyFill="1" applyBorder="1" applyAlignment="1">
      <alignment horizontal="center" vertical="distributed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/>
    </xf>
    <xf numFmtId="0" fontId="49" fillId="32" borderId="16" xfId="0" applyFont="1" applyFill="1" applyBorder="1" applyAlignment="1">
      <alignment horizontal="center" vertical="center"/>
    </xf>
    <xf numFmtId="0" fontId="49" fillId="32" borderId="1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distributed"/>
    </xf>
    <xf numFmtId="0" fontId="6" fillId="34" borderId="11" xfId="0" applyFont="1" applyFill="1" applyBorder="1" applyAlignment="1">
      <alignment horizontal="center" vertical="distributed"/>
    </xf>
    <xf numFmtId="0" fontId="178" fillId="48" borderId="15" xfId="0" applyFont="1" applyFill="1" applyBorder="1" applyAlignment="1">
      <alignment horizontal="center" vertical="top" wrapText="1"/>
    </xf>
    <xf numFmtId="0" fontId="179" fillId="48" borderId="16" xfId="0" applyFont="1" applyFill="1" applyBorder="1" applyAlignment="1">
      <alignment horizontal="center" vertical="top" wrapText="1"/>
    </xf>
    <xf numFmtId="0" fontId="179" fillId="48" borderId="17" xfId="0" applyFont="1" applyFill="1" applyBorder="1" applyAlignment="1">
      <alignment horizontal="center" vertical="top" wrapText="1"/>
    </xf>
    <xf numFmtId="0" fontId="55" fillId="32" borderId="100" xfId="0" applyFont="1" applyFill="1" applyBorder="1" applyAlignment="1">
      <alignment horizontal="center" vertical="top" wrapText="1"/>
    </xf>
    <xf numFmtId="0" fontId="55" fillId="32" borderId="18" xfId="0" applyFont="1" applyFill="1" applyBorder="1" applyAlignment="1">
      <alignment horizontal="center" vertical="top" wrapText="1"/>
    </xf>
    <xf numFmtId="0" fontId="55" fillId="32" borderId="32" xfId="0" applyFont="1" applyFill="1" applyBorder="1" applyAlignment="1">
      <alignment horizontal="center" vertical="top" wrapText="1"/>
    </xf>
    <xf numFmtId="0" fontId="55" fillId="32" borderId="101" xfId="0" applyFont="1" applyFill="1" applyBorder="1" applyAlignment="1">
      <alignment horizontal="center" vertical="top" wrapText="1"/>
    </xf>
    <xf numFmtId="0" fontId="55" fillId="32" borderId="16" xfId="0" applyFont="1" applyFill="1" applyBorder="1" applyAlignment="1">
      <alignment horizontal="center" vertical="top" wrapText="1"/>
    </xf>
    <xf numFmtId="0" fontId="55" fillId="32" borderId="17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2" fillId="32" borderId="0" xfId="0" applyFont="1" applyFill="1" applyAlignment="1">
      <alignment horizontal="center"/>
    </xf>
    <xf numFmtId="0" fontId="49" fillId="32" borderId="0" xfId="0" applyFont="1" applyFill="1" applyAlignment="1">
      <alignment horizontal="center"/>
    </xf>
    <xf numFmtId="0" fontId="6" fillId="34" borderId="2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55" fillId="48" borderId="15" xfId="0" applyFont="1" applyFill="1" applyBorder="1" applyAlignment="1">
      <alignment horizontal="center" vertical="top" wrapText="1"/>
    </xf>
    <xf numFmtId="0" fontId="55" fillId="48" borderId="16" xfId="0" applyFont="1" applyFill="1" applyBorder="1" applyAlignment="1">
      <alignment horizontal="center" vertical="top" wrapText="1"/>
    </xf>
    <xf numFmtId="0" fontId="55" fillId="48" borderId="17" xfId="0" applyFont="1" applyFill="1" applyBorder="1" applyAlignment="1">
      <alignment horizontal="center" vertical="top" wrapText="1"/>
    </xf>
    <xf numFmtId="0" fontId="55" fillId="32" borderId="29" xfId="0" applyFont="1" applyFill="1" applyBorder="1" applyAlignment="1">
      <alignment horizontal="center" vertical="top" wrapText="1"/>
    </xf>
    <xf numFmtId="0" fontId="55" fillId="47" borderId="15" xfId="0" applyFont="1" applyFill="1" applyBorder="1" applyAlignment="1">
      <alignment horizontal="center" vertical="top" wrapText="1"/>
    </xf>
    <xf numFmtId="0" fontId="55" fillId="47" borderId="16" xfId="0" applyFont="1" applyFill="1" applyBorder="1" applyAlignment="1">
      <alignment horizontal="center" vertical="top" wrapText="1"/>
    </xf>
    <xf numFmtId="0" fontId="55" fillId="47" borderId="17" xfId="0" applyFont="1" applyFill="1" applyBorder="1" applyAlignment="1">
      <alignment horizontal="center" vertical="top" wrapText="1"/>
    </xf>
    <xf numFmtId="0" fontId="61" fillId="0" borderId="100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top" wrapText="1"/>
    </xf>
    <xf numFmtId="0" fontId="55" fillId="32" borderId="100" xfId="0" applyFont="1" applyFill="1" applyBorder="1" applyAlignment="1">
      <alignment horizontal="center" vertical="top" wrapText="1"/>
    </xf>
    <xf numFmtId="0" fontId="61" fillId="48" borderId="100" xfId="0" applyFont="1" applyFill="1" applyBorder="1" applyAlignment="1">
      <alignment horizontal="center" vertical="top" wrapText="1"/>
    </xf>
    <xf numFmtId="0" fontId="61" fillId="48" borderId="18" xfId="0" applyFont="1" applyFill="1" applyBorder="1" applyAlignment="1">
      <alignment horizontal="center" vertical="top" wrapText="1"/>
    </xf>
    <xf numFmtId="0" fontId="61" fillId="48" borderId="32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left"/>
    </xf>
    <xf numFmtId="0" fontId="41" fillId="3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30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5" borderId="33" xfId="0" applyFont="1" applyFill="1" applyBorder="1" applyAlignment="1">
      <alignment horizontal="center"/>
    </xf>
    <xf numFmtId="0" fontId="42" fillId="35" borderId="51" xfId="0" applyFont="1" applyFill="1" applyBorder="1" applyAlignment="1">
      <alignment horizontal="center"/>
    </xf>
    <xf numFmtId="0" fontId="42" fillId="35" borderId="52" xfId="0" applyFont="1" applyFill="1" applyBorder="1" applyAlignment="1">
      <alignment horizontal="center"/>
    </xf>
    <xf numFmtId="0" fontId="16" fillId="0" borderId="102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1" fillId="35" borderId="3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4" fillId="48" borderId="15" xfId="0" applyFont="1" applyFill="1" applyBorder="1" applyAlignment="1">
      <alignment horizontal="center"/>
    </xf>
    <xf numFmtId="0" fontId="114" fillId="48" borderId="16" xfId="0" applyFont="1" applyFill="1" applyBorder="1" applyAlignment="1">
      <alignment horizontal="center"/>
    </xf>
    <xf numFmtId="0" fontId="114" fillId="48" borderId="17" xfId="0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 vertic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76" fillId="48" borderId="33" xfId="0" applyFont="1" applyFill="1" applyBorder="1" applyAlignment="1">
      <alignment horizontal="center" vertical="center"/>
    </xf>
    <xf numFmtId="0" fontId="76" fillId="48" borderId="51" xfId="0" applyFont="1" applyFill="1" applyBorder="1" applyAlignment="1">
      <alignment horizontal="center" vertical="center"/>
    </xf>
    <xf numFmtId="0" fontId="76" fillId="48" borderId="52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center"/>
    </xf>
    <xf numFmtId="0" fontId="50" fillId="32" borderId="33" xfId="0" applyFont="1" applyFill="1" applyBorder="1" applyAlignment="1">
      <alignment horizontal="center" vertical="center"/>
    </xf>
    <xf numFmtId="0" fontId="50" fillId="32" borderId="51" xfId="0" applyFont="1" applyFill="1" applyBorder="1" applyAlignment="1">
      <alignment horizontal="center" vertical="center"/>
    </xf>
    <xf numFmtId="0" fontId="50" fillId="32" borderId="52" xfId="0" applyFont="1" applyFill="1" applyBorder="1" applyAlignment="1">
      <alignment horizontal="center" vertical="center"/>
    </xf>
    <xf numFmtId="49" fontId="50" fillId="38" borderId="13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50" fillId="32" borderId="50" xfId="0" applyFont="1" applyFill="1" applyBorder="1" applyAlignment="1">
      <alignment horizontal="center" vertical="center"/>
    </xf>
    <xf numFmtId="0" fontId="50" fillId="32" borderId="63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76" fillId="32" borderId="0" xfId="0" applyFont="1" applyFill="1" applyAlignment="1">
      <alignment horizontal="center"/>
    </xf>
    <xf numFmtId="49" fontId="50" fillId="34" borderId="10" xfId="0" applyNumberFormat="1" applyFont="1" applyFill="1" applyBorder="1" applyAlignment="1">
      <alignment horizontal="center" vertical="center" textRotation="90" wrapText="1"/>
    </xf>
    <xf numFmtId="49" fontId="50" fillId="34" borderId="13" xfId="0" applyNumberFormat="1" applyFont="1" applyFill="1" applyBorder="1" applyAlignment="1">
      <alignment horizontal="center" vertical="center" textRotation="90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76" fillId="32" borderId="18" xfId="0" applyFont="1" applyFill="1" applyBorder="1" applyAlignment="1">
      <alignment horizontal="center"/>
    </xf>
    <xf numFmtId="0" fontId="76" fillId="32" borderId="15" xfId="0" applyFont="1" applyFill="1" applyBorder="1" applyAlignment="1">
      <alignment horizontal="center"/>
    </xf>
    <xf numFmtId="0" fontId="76" fillId="32" borderId="16" xfId="0" applyFont="1" applyFill="1" applyBorder="1" applyAlignment="1">
      <alignment horizontal="center"/>
    </xf>
    <xf numFmtId="0" fontId="76" fillId="32" borderId="12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51" fillId="32" borderId="33" xfId="0" applyFont="1" applyFill="1" applyBorder="1" applyAlignment="1">
      <alignment horizontal="center" vertical="center"/>
    </xf>
    <xf numFmtId="0" fontId="51" fillId="32" borderId="51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/>
    </xf>
    <xf numFmtId="0" fontId="51" fillId="32" borderId="66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51" fillId="32" borderId="52" xfId="0" applyFont="1" applyFill="1" applyBorder="1" applyAlignment="1">
      <alignment horizontal="center" vertical="center"/>
    </xf>
    <xf numFmtId="0" fontId="50" fillId="32" borderId="47" xfId="0" applyFont="1" applyFill="1" applyBorder="1" applyAlignment="1">
      <alignment horizontal="center" vertical="center"/>
    </xf>
    <xf numFmtId="0" fontId="50" fillId="32" borderId="77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50" fillId="32" borderId="39" xfId="0" applyFont="1" applyFill="1" applyBorder="1" applyAlignment="1">
      <alignment horizontal="center" vertical="center"/>
    </xf>
    <xf numFmtId="0" fontId="50" fillId="32" borderId="40" xfId="0" applyFont="1" applyFill="1" applyBorder="1" applyAlignment="1">
      <alignment horizontal="center" vertical="center"/>
    </xf>
    <xf numFmtId="0" fontId="50" fillId="38" borderId="33" xfId="0" applyFont="1" applyFill="1" applyBorder="1" applyAlignment="1">
      <alignment horizontal="center" vertical="center"/>
    </xf>
    <xf numFmtId="0" fontId="50" fillId="38" borderId="51" xfId="0" applyFont="1" applyFill="1" applyBorder="1" applyAlignment="1">
      <alignment horizontal="center" vertical="center"/>
    </xf>
    <xf numFmtId="0" fontId="50" fillId="38" borderId="52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78" fillId="10" borderId="10" xfId="0" applyFont="1" applyFill="1" applyBorder="1" applyAlignment="1">
      <alignment horizontal="center" vertical="center"/>
    </xf>
    <xf numFmtId="0" fontId="51" fillId="32" borderId="68" xfId="0" applyFont="1" applyFill="1" applyBorder="1" applyAlignment="1">
      <alignment horizontal="center" vertical="center"/>
    </xf>
    <xf numFmtId="0" fontId="51" fillId="32" borderId="47" xfId="0" applyFont="1" applyFill="1" applyBorder="1" applyAlignment="1">
      <alignment horizontal="center" vertical="center"/>
    </xf>
    <xf numFmtId="0" fontId="51" fillId="32" borderId="77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103" fillId="0" borderId="13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05" xfId="0" applyFont="1" applyBorder="1" applyAlignment="1">
      <alignment horizontal="center"/>
    </xf>
    <xf numFmtId="0" fontId="43" fillId="0" borderId="94" xfId="0" applyFont="1" applyBorder="1" applyAlignment="1">
      <alignment horizontal="center"/>
    </xf>
    <xf numFmtId="0" fontId="43" fillId="0" borderId="106" xfId="0" applyFont="1" applyBorder="1" applyAlignment="1">
      <alignment horizontal="center"/>
    </xf>
    <xf numFmtId="0" fontId="49" fillId="0" borderId="105" xfId="0" applyFont="1" applyBorder="1" applyAlignment="1">
      <alignment horizontal="center"/>
    </xf>
    <xf numFmtId="0" fontId="49" fillId="0" borderId="94" xfId="0" applyFont="1" applyBorder="1" applyAlignment="1">
      <alignment horizontal="center"/>
    </xf>
    <xf numFmtId="0" fontId="49" fillId="0" borderId="106" xfId="0" applyFont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4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50" fillId="54" borderId="72" xfId="0" applyFont="1" applyFill="1" applyBorder="1" applyAlignment="1">
      <alignment horizontal="center" vertical="center"/>
    </xf>
    <xf numFmtId="0" fontId="10" fillId="50" borderId="108" xfId="0" applyFont="1" applyFill="1" applyBorder="1" applyAlignment="1">
      <alignment horizontal="center"/>
    </xf>
    <xf numFmtId="0" fontId="9" fillId="50" borderId="108" xfId="0" applyFont="1" applyFill="1" applyBorder="1" applyAlignment="1">
      <alignment horizontal="center"/>
    </xf>
    <xf numFmtId="0" fontId="9" fillId="50" borderId="72" xfId="0" applyFont="1" applyFill="1" applyBorder="1" applyAlignment="1">
      <alignment horizontal="center"/>
    </xf>
    <xf numFmtId="0" fontId="50" fillId="55" borderId="72" xfId="0" applyFont="1" applyFill="1" applyBorder="1" applyAlignment="1">
      <alignment horizontal="center" vertical="center"/>
    </xf>
    <xf numFmtId="0" fontId="50" fillId="55" borderId="72" xfId="0" applyFont="1" applyFill="1" applyBorder="1" applyAlignment="1">
      <alignment horizontal="center" vertical="center"/>
    </xf>
    <xf numFmtId="0" fontId="50" fillId="50" borderId="72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23" fillId="48" borderId="15" xfId="0" applyFont="1" applyFill="1" applyBorder="1" applyAlignment="1">
      <alignment horizontal="center"/>
    </xf>
    <xf numFmtId="0" fontId="23" fillId="48" borderId="16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 vertical="center" textRotation="180" wrapText="1"/>
    </xf>
    <xf numFmtId="0" fontId="84" fillId="32" borderId="26" xfId="0" applyFont="1" applyFill="1" applyBorder="1" applyAlignment="1">
      <alignment horizontal="center"/>
    </xf>
    <xf numFmtId="0" fontId="84" fillId="32" borderId="26" xfId="0" applyFont="1" applyFill="1" applyBorder="1" applyAlignment="1">
      <alignment horizontal="center" vertical="center"/>
    </xf>
    <xf numFmtId="2" fontId="84" fillId="32" borderId="81" xfId="0" applyNumberFormat="1" applyFont="1" applyFill="1" applyBorder="1" applyAlignment="1">
      <alignment horizontal="center"/>
    </xf>
    <xf numFmtId="0" fontId="84" fillId="32" borderId="53" xfId="0" applyFont="1" applyFill="1" applyBorder="1" applyAlignment="1">
      <alignment horizontal="center"/>
    </xf>
    <xf numFmtId="2" fontId="84" fillId="32" borderId="0" xfId="0" applyNumberFormat="1" applyFont="1" applyFill="1" applyBorder="1" applyAlignment="1">
      <alignment horizontal="center"/>
    </xf>
    <xf numFmtId="0" fontId="50" fillId="50" borderId="26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3" fillId="32" borderId="0" xfId="0" applyFont="1" applyFill="1" applyAlignment="1">
      <alignment horizontal="center" vertical="top" wrapText="1"/>
    </xf>
    <xf numFmtId="0" fontId="38" fillId="32" borderId="0" xfId="0" applyFont="1" applyFill="1" applyAlignment="1">
      <alignment horizontal="center" vertical="top" wrapText="1"/>
    </xf>
    <xf numFmtId="172" fontId="43" fillId="32" borderId="0" xfId="0" applyNumberFormat="1" applyFont="1" applyFill="1" applyAlignment="1">
      <alignment horizontal="center" vertical="top" wrapText="1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90" wrapText="1"/>
    </xf>
    <xf numFmtId="172" fontId="43" fillId="34" borderId="10" xfId="0" applyNumberFormat="1" applyFont="1" applyFill="1" applyBorder="1" applyAlignment="1">
      <alignment horizontal="center" textRotation="90" wrapText="1"/>
    </xf>
    <xf numFmtId="172" fontId="43" fillId="34" borderId="10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textRotation="90" wrapText="1"/>
    </xf>
    <xf numFmtId="0" fontId="92" fillId="35" borderId="15" xfId="0" applyFont="1" applyFill="1" applyBorder="1" applyAlignment="1">
      <alignment horizontal="center"/>
    </xf>
    <xf numFmtId="0" fontId="92" fillId="35" borderId="16" xfId="0" applyFont="1" applyFill="1" applyBorder="1" applyAlignment="1">
      <alignment horizontal="center"/>
    </xf>
    <xf numFmtId="0" fontId="92" fillId="35" borderId="17" xfId="0" applyFont="1" applyFill="1" applyBorder="1" applyAlignment="1">
      <alignment horizontal="center"/>
    </xf>
    <xf numFmtId="0" fontId="94" fillId="52" borderId="10" xfId="0" applyFont="1" applyFill="1" applyBorder="1" applyAlignment="1">
      <alignment horizontal="center"/>
    </xf>
    <xf numFmtId="49" fontId="38" fillId="34" borderId="10" xfId="0" applyNumberFormat="1" applyFont="1" applyFill="1" applyBorder="1" applyAlignment="1">
      <alignment horizontal="center" vertical="center" textRotation="90" wrapText="1"/>
    </xf>
    <xf numFmtId="0" fontId="38" fillId="34" borderId="10" xfId="0" applyFont="1" applyFill="1" applyBorder="1" applyAlignment="1">
      <alignment horizontal="center" vertical="center" textRotation="90" wrapText="1"/>
    </xf>
    <xf numFmtId="0" fontId="38" fillId="34" borderId="10" xfId="0" applyFont="1" applyFill="1" applyBorder="1" applyAlignment="1">
      <alignment horizontal="center" vertical="center" wrapText="1"/>
    </xf>
    <xf numFmtId="172" fontId="38" fillId="34" borderId="10" xfId="0" applyNumberFormat="1" applyFont="1" applyFill="1" applyBorder="1" applyAlignment="1">
      <alignment horizontal="center" vertical="center" textRotation="90" wrapText="1"/>
    </xf>
    <xf numFmtId="0" fontId="94" fillId="52" borderId="15" xfId="0" applyFont="1" applyFill="1" applyBorder="1" applyAlignment="1">
      <alignment horizontal="center"/>
    </xf>
    <xf numFmtId="0" fontId="94" fillId="52" borderId="16" xfId="0" applyFont="1" applyFill="1" applyBorder="1" applyAlignment="1">
      <alignment horizontal="center"/>
    </xf>
    <xf numFmtId="0" fontId="94" fillId="52" borderId="17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 vertical="center" wrapText="1"/>
    </xf>
    <xf numFmtId="1" fontId="38" fillId="34" borderId="12" xfId="0" applyNumberFormat="1" applyFont="1" applyFill="1" applyBorder="1" applyAlignment="1">
      <alignment horizontal="center" vertical="center" wrapText="1"/>
    </xf>
    <xf numFmtId="1" fontId="38" fillId="34" borderId="20" xfId="0" applyNumberFormat="1" applyFont="1" applyFill="1" applyBorder="1" applyAlignment="1">
      <alignment horizontal="center" vertical="center" wrapText="1"/>
    </xf>
    <xf numFmtId="1" fontId="38" fillId="34" borderId="29" xfId="0" applyNumberFormat="1" applyFont="1" applyFill="1" applyBorder="1" applyAlignment="1">
      <alignment horizontal="center" vertical="center" wrapText="1"/>
    </xf>
    <xf numFmtId="1" fontId="38" fillId="34" borderId="18" xfId="0" applyNumberFormat="1" applyFont="1" applyFill="1" applyBorder="1" applyAlignment="1">
      <alignment horizontal="center" vertical="center" wrapText="1"/>
    </xf>
    <xf numFmtId="1" fontId="38" fillId="34" borderId="32" xfId="0" applyNumberFormat="1" applyFont="1" applyFill="1" applyBorder="1" applyAlignment="1">
      <alignment horizontal="center" vertical="center" wrapText="1"/>
    </xf>
    <xf numFmtId="1" fontId="38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textRotation="90" wrapText="1"/>
    </xf>
    <xf numFmtId="0" fontId="0" fillId="34" borderId="14" xfId="0" applyFill="1" applyBorder="1" applyAlignment="1">
      <alignment horizontal="center" vertical="center" textRotation="90" wrapText="1"/>
    </xf>
    <xf numFmtId="0" fontId="0" fillId="34" borderId="11" xfId="0" applyFill="1" applyBorder="1" applyAlignment="1">
      <alignment horizontal="center" vertical="center" textRotation="90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3" borderId="15" xfId="0" applyFont="1" applyFill="1" applyBorder="1" applyAlignment="1">
      <alignment horizontal="left" vertical="center" wrapText="1"/>
    </xf>
    <xf numFmtId="0" fontId="41" fillId="3" borderId="16" xfId="0" applyFont="1" applyFill="1" applyBorder="1" applyAlignment="1">
      <alignment horizontal="left" vertical="center" wrapText="1"/>
    </xf>
    <xf numFmtId="0" fontId="41" fillId="3" borderId="17" xfId="0" applyFont="1" applyFill="1" applyBorder="1" applyAlignment="1">
      <alignment horizontal="left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103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6" fillId="34" borderId="13" xfId="0" applyNumberFormat="1" applyFont="1" applyFill="1" applyBorder="1" applyAlignment="1">
      <alignment horizontal="center" vertical="center" textRotation="90"/>
    </xf>
    <xf numFmtId="0" fontId="16" fillId="34" borderId="14" xfId="0" applyFont="1" applyFill="1" applyBorder="1" applyAlignment="1">
      <alignment horizontal="center" vertical="center" textRotation="90"/>
    </xf>
    <xf numFmtId="0" fontId="16" fillId="34" borderId="11" xfId="0" applyFont="1" applyFill="1" applyBorder="1" applyAlignment="1">
      <alignment horizontal="center" vertical="center" textRotation="90"/>
    </xf>
    <xf numFmtId="0" fontId="0" fillId="34" borderId="13" xfId="0" applyFill="1" applyBorder="1" applyAlignment="1">
      <alignment horizontal="center" vertical="center" textRotation="90"/>
    </xf>
    <xf numFmtId="0" fontId="0" fillId="34" borderId="14" xfId="0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41" fillId="3" borderId="19" xfId="0" applyFont="1" applyFill="1" applyBorder="1" applyAlignment="1">
      <alignment horizontal="left" vertical="center" wrapText="1"/>
    </xf>
    <xf numFmtId="0" fontId="41" fillId="3" borderId="12" xfId="0" applyFont="1" applyFill="1" applyBorder="1" applyAlignment="1">
      <alignment horizontal="left" vertical="center" wrapText="1"/>
    </xf>
    <xf numFmtId="0" fontId="41" fillId="3" borderId="20" xfId="0" applyFont="1" applyFill="1" applyBorder="1" applyAlignment="1">
      <alignment horizontal="left" vertical="center" wrapText="1"/>
    </xf>
    <xf numFmtId="0" fontId="24" fillId="32" borderId="16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158" fillId="32" borderId="12" xfId="0" applyFont="1" applyFill="1" applyBorder="1" applyAlignment="1">
      <alignment horizontal="center" vertical="center" wrapText="1"/>
    </xf>
    <xf numFmtId="172" fontId="17" fillId="48" borderId="13" xfId="0" applyNumberFormat="1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428625</xdr:colOff>
      <xdr:row>45</xdr:row>
      <xdr:rowOff>0</xdr:rowOff>
    </xdr:from>
    <xdr:ext cx="180975" cy="314325"/>
    <xdr:sp fLocksText="0">
      <xdr:nvSpPr>
        <xdr:cNvPr id="8" name="TextBox 1"/>
        <xdr:cNvSpPr txBox="1">
          <a:spLocks noChangeArrowheads="1"/>
        </xdr:cNvSpPr>
      </xdr:nvSpPr>
      <xdr:spPr>
        <a:xfrm>
          <a:off x="3162300" y="201168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23</xdr:row>
      <xdr:rowOff>0</xdr:rowOff>
    </xdr:from>
    <xdr:ext cx="180975" cy="323850"/>
    <xdr:sp fLocksText="0">
      <xdr:nvSpPr>
        <xdr:cNvPr id="9" name="TextBox 1"/>
        <xdr:cNvSpPr txBox="1">
          <a:spLocks noChangeArrowheads="1"/>
        </xdr:cNvSpPr>
      </xdr:nvSpPr>
      <xdr:spPr>
        <a:xfrm>
          <a:off x="3162300" y="68865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ISOVYY\&#1056;&#1077;&#1087;&#1077;&#1093;\&#1047;&#1074;&#1077;&#1076;&#1077;&#1085;&#1110;%20&#1087;&#1088;&#1086;&#1077;&#1082;&#1090;&#1110;&#1074;%202017\&#1056;&#1072;&#1076;&#1077;&#1093;&#1110;&#1074;\&#1079;&#1074;&#1077;&#1076;&#1077;&#1085;i%20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каль+Бендюга"/>
      <sheetName val="В+Р"/>
      <sheetName val="Лопатин+Бабичі"/>
      <sheetName val="Нивиці лк"/>
      <sheetName val="Зворот л-к"/>
      <sheetName val="Пр.понов."/>
      <sheetName val="Зворот п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44"/>
  <sheetViews>
    <sheetView tabSelected="1" zoomScalePageLayoutView="0" workbookViewId="0" topLeftCell="A1">
      <selection activeCell="D245" sqref="D245"/>
    </sheetView>
  </sheetViews>
  <sheetFormatPr defaultColWidth="9.140625" defaultRowHeight="15"/>
  <cols>
    <col min="1" max="1" width="13.57421875" style="61" customWidth="1"/>
    <col min="2" max="2" width="4.8515625" style="61" customWidth="1"/>
    <col min="3" max="3" width="5.8515625" style="61" customWidth="1"/>
    <col min="4" max="4" width="7.421875" style="61" customWidth="1"/>
    <col min="5" max="5" width="5.140625" style="61" customWidth="1"/>
    <col min="6" max="6" width="26.57421875" style="61" customWidth="1"/>
    <col min="7" max="7" width="8.421875" style="61" customWidth="1"/>
    <col min="8" max="8" width="11.7109375" style="61" customWidth="1"/>
    <col min="9" max="9" width="9.28125" style="61" customWidth="1"/>
    <col min="10" max="10" width="12.28125" style="61" customWidth="1"/>
    <col min="11" max="11" width="8.140625" style="61" customWidth="1"/>
    <col min="12" max="12" width="24.8515625" style="61" customWidth="1"/>
    <col min="13" max="13" width="14.57421875" style="61" customWidth="1"/>
    <col min="14" max="14" width="9.140625" style="61" customWidth="1"/>
    <col min="15" max="18" width="8.28125" style="61" customWidth="1"/>
    <col min="19" max="19" width="11.28125" style="61" customWidth="1"/>
    <col min="20" max="20" width="8.421875" style="61" customWidth="1"/>
    <col min="21" max="16384" width="9.140625" style="61" customWidth="1"/>
  </cols>
  <sheetData>
    <row r="1" spans="1:20" ht="18" customHeight="1">
      <c r="A1" s="1895" t="s">
        <v>244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  <c r="N1" s="1895"/>
      <c r="O1" s="1895"/>
      <c r="P1" s="1895"/>
      <c r="Q1" s="1895"/>
      <c r="R1" s="1895"/>
      <c r="S1" s="1895"/>
      <c r="T1" s="62"/>
    </row>
    <row r="2" spans="1:20" ht="18" customHeight="1">
      <c r="A2" s="1896" t="s">
        <v>1172</v>
      </c>
      <c r="B2" s="1896"/>
      <c r="C2" s="1896"/>
      <c r="D2" s="1896"/>
      <c r="E2" s="1896"/>
      <c r="F2" s="1896"/>
      <c r="G2" s="1896"/>
      <c r="H2" s="1896"/>
      <c r="I2" s="1896"/>
      <c r="J2" s="1896"/>
      <c r="K2" s="1896"/>
      <c r="L2" s="1896"/>
      <c r="M2" s="1896"/>
      <c r="N2" s="1896"/>
      <c r="O2" s="1896"/>
      <c r="P2" s="1896"/>
      <c r="Q2" s="1896"/>
      <c r="R2" s="1896"/>
      <c r="S2" s="1896"/>
      <c r="T2" s="63"/>
    </row>
    <row r="3" spans="1:20" ht="18" customHeight="1">
      <c r="A3" s="1896" t="s">
        <v>245</v>
      </c>
      <c r="B3" s="1896"/>
      <c r="C3" s="1896"/>
      <c r="D3" s="1896"/>
      <c r="E3" s="1896"/>
      <c r="F3" s="1896"/>
      <c r="G3" s="1896"/>
      <c r="H3" s="1896"/>
      <c r="I3" s="1896"/>
      <c r="J3" s="1896"/>
      <c r="K3" s="1896"/>
      <c r="L3" s="1896"/>
      <c r="M3" s="1896"/>
      <c r="N3" s="1896"/>
      <c r="O3" s="1896"/>
      <c r="P3" s="1896"/>
      <c r="Q3" s="1896"/>
      <c r="R3" s="1896"/>
      <c r="S3" s="1896"/>
      <c r="T3" s="63"/>
    </row>
    <row r="4" spans="1:20" ht="18" customHeight="1">
      <c r="A4" s="1903" t="s">
        <v>246</v>
      </c>
      <c r="B4" s="1907" t="s">
        <v>247</v>
      </c>
      <c r="C4" s="1907" t="s">
        <v>248</v>
      </c>
      <c r="D4" s="1907" t="s">
        <v>249</v>
      </c>
      <c r="E4" s="1903" t="s">
        <v>250</v>
      </c>
      <c r="F4" s="1907" t="s">
        <v>251</v>
      </c>
      <c r="G4" s="1907" t="s">
        <v>252</v>
      </c>
      <c r="H4" s="1903" t="s">
        <v>253</v>
      </c>
      <c r="I4" s="1906" t="s">
        <v>254</v>
      </c>
      <c r="J4" s="1906"/>
      <c r="K4" s="1907" t="s">
        <v>255</v>
      </c>
      <c r="L4" s="1906" t="s">
        <v>256</v>
      </c>
      <c r="M4" s="1906" t="s">
        <v>257</v>
      </c>
      <c r="N4" s="1906"/>
      <c r="O4" s="1906"/>
      <c r="P4" s="1906"/>
      <c r="Q4" s="1906"/>
      <c r="R4" s="1906"/>
      <c r="S4" s="1906"/>
      <c r="T4" s="1907" t="s">
        <v>258</v>
      </c>
    </row>
    <row r="5" spans="1:20" ht="18" customHeight="1">
      <c r="A5" s="1904"/>
      <c r="B5" s="1907"/>
      <c r="C5" s="1907"/>
      <c r="D5" s="1907"/>
      <c r="E5" s="1904"/>
      <c r="F5" s="1907"/>
      <c r="G5" s="1907"/>
      <c r="H5" s="1904"/>
      <c r="I5" s="1907" t="s">
        <v>259</v>
      </c>
      <c r="J5" s="1907" t="s">
        <v>260</v>
      </c>
      <c r="K5" s="1907"/>
      <c r="L5" s="1906"/>
      <c r="M5" s="1906" t="s">
        <v>261</v>
      </c>
      <c r="N5" s="1906" t="s">
        <v>262</v>
      </c>
      <c r="O5" s="1906"/>
      <c r="P5" s="1906"/>
      <c r="Q5" s="1906"/>
      <c r="R5" s="1906"/>
      <c r="S5" s="1906"/>
      <c r="T5" s="1907"/>
    </row>
    <row r="6" spans="1:20" ht="35.25" customHeight="1">
      <c r="A6" s="1905"/>
      <c r="B6" s="1907"/>
      <c r="C6" s="1907"/>
      <c r="D6" s="1907"/>
      <c r="E6" s="1905"/>
      <c r="F6" s="1907"/>
      <c r="G6" s="1907"/>
      <c r="H6" s="1905"/>
      <c r="I6" s="1907"/>
      <c r="J6" s="1907"/>
      <c r="K6" s="1907"/>
      <c r="L6" s="1906"/>
      <c r="M6" s="1906"/>
      <c r="N6" s="64" t="s">
        <v>263</v>
      </c>
      <c r="O6" s="64" t="s">
        <v>264</v>
      </c>
      <c r="P6" s="64" t="s">
        <v>265</v>
      </c>
      <c r="Q6" s="64" t="s">
        <v>266</v>
      </c>
      <c r="R6" s="64" t="s">
        <v>267</v>
      </c>
      <c r="S6" s="64" t="s">
        <v>292</v>
      </c>
      <c r="T6" s="1907"/>
    </row>
    <row r="7" spans="1:20" ht="18" customHeight="1">
      <c r="A7" s="1926" t="s">
        <v>268</v>
      </c>
      <c r="B7" s="1927"/>
      <c r="C7" s="1927"/>
      <c r="D7" s="1927"/>
      <c r="E7" s="1927"/>
      <c r="F7" s="1927"/>
      <c r="G7" s="1927"/>
      <c r="H7" s="1927"/>
      <c r="I7" s="1927"/>
      <c r="J7" s="1927"/>
      <c r="K7" s="1927"/>
      <c r="L7" s="1927"/>
      <c r="M7" s="1927"/>
      <c r="N7" s="1927"/>
      <c r="O7" s="1927"/>
      <c r="P7" s="1927"/>
      <c r="Q7" s="1927"/>
      <c r="R7" s="1927"/>
      <c r="S7" s="1927"/>
      <c r="T7" s="1928"/>
    </row>
    <row r="8" spans="1:20" ht="18" customHeight="1">
      <c r="A8" s="1354" t="s">
        <v>1174</v>
      </c>
      <c r="B8" s="57">
        <v>1</v>
      </c>
      <c r="C8" s="57">
        <v>3</v>
      </c>
      <c r="D8" s="57">
        <v>15.1</v>
      </c>
      <c r="E8" s="57">
        <v>0.9</v>
      </c>
      <c r="F8" s="57" t="s">
        <v>478</v>
      </c>
      <c r="G8" s="57" t="s">
        <v>270</v>
      </c>
      <c r="H8" s="57" t="s">
        <v>1175</v>
      </c>
      <c r="I8" s="1354" t="s">
        <v>271</v>
      </c>
      <c r="J8" s="1354" t="s">
        <v>272</v>
      </c>
      <c r="K8" s="57" t="s">
        <v>1176</v>
      </c>
      <c r="L8" s="57" t="s">
        <v>1177</v>
      </c>
      <c r="M8" s="1087">
        <v>3</v>
      </c>
      <c r="N8" s="1087">
        <v>2.88</v>
      </c>
      <c r="O8" s="57"/>
      <c r="P8" s="1087">
        <v>0.04</v>
      </c>
      <c r="Q8" s="57"/>
      <c r="R8" s="1087">
        <v>0.04</v>
      </c>
      <c r="S8" s="1087">
        <v>0.04</v>
      </c>
      <c r="T8" s="1355"/>
    </row>
    <row r="9" spans="1:20" ht="18" customHeight="1">
      <c r="A9" s="1354" t="s">
        <v>1174</v>
      </c>
      <c r="B9" s="57">
        <v>2</v>
      </c>
      <c r="C9" s="57">
        <v>4</v>
      </c>
      <c r="D9" s="57">
        <v>6.1</v>
      </c>
      <c r="E9" s="1086">
        <v>1</v>
      </c>
      <c r="F9" s="57" t="s">
        <v>478</v>
      </c>
      <c r="G9" s="57" t="s">
        <v>270</v>
      </c>
      <c r="H9" s="57" t="s">
        <v>1175</v>
      </c>
      <c r="I9" s="1354" t="s">
        <v>271</v>
      </c>
      <c r="J9" s="1354" t="s">
        <v>272</v>
      </c>
      <c r="K9" s="57" t="s">
        <v>1176</v>
      </c>
      <c r="L9" s="57" t="s">
        <v>1177</v>
      </c>
      <c r="M9" s="57">
        <v>3.333</v>
      </c>
      <c r="N9" s="1087">
        <v>3.2</v>
      </c>
      <c r="O9" s="57"/>
      <c r="P9" s="57">
        <v>0.045</v>
      </c>
      <c r="Q9" s="57"/>
      <c r="R9" s="57">
        <v>0.044</v>
      </c>
      <c r="S9" s="57">
        <v>0.044</v>
      </c>
      <c r="T9" s="57"/>
    </row>
    <row r="10" spans="1:20" ht="18" customHeight="1">
      <c r="A10" s="1354" t="s">
        <v>1174</v>
      </c>
      <c r="B10" s="57">
        <v>3</v>
      </c>
      <c r="C10" s="57">
        <v>5</v>
      </c>
      <c r="D10" s="57">
        <v>35.5</v>
      </c>
      <c r="E10" s="1086">
        <v>1</v>
      </c>
      <c r="F10" s="57" t="s">
        <v>478</v>
      </c>
      <c r="G10" s="57" t="s">
        <v>270</v>
      </c>
      <c r="H10" s="57" t="s">
        <v>1175</v>
      </c>
      <c r="I10" s="1354" t="s">
        <v>271</v>
      </c>
      <c r="J10" s="1354" t="s">
        <v>272</v>
      </c>
      <c r="K10" s="57" t="s">
        <v>1176</v>
      </c>
      <c r="L10" s="57" t="s">
        <v>1177</v>
      </c>
      <c r="M10" s="57">
        <v>3.333</v>
      </c>
      <c r="N10" s="1087">
        <v>3.2</v>
      </c>
      <c r="O10" s="57"/>
      <c r="P10" s="57">
        <v>0.045</v>
      </c>
      <c r="Q10" s="57"/>
      <c r="R10" s="57">
        <v>0.044</v>
      </c>
      <c r="S10" s="57">
        <v>0.044</v>
      </c>
      <c r="T10" s="1355"/>
    </row>
    <row r="11" spans="1:20" ht="18" customHeight="1">
      <c r="A11" s="1354" t="s">
        <v>1174</v>
      </c>
      <c r="B11" s="57">
        <v>4</v>
      </c>
      <c r="C11" s="57">
        <v>5</v>
      </c>
      <c r="D11" s="57">
        <v>35.6</v>
      </c>
      <c r="E11" s="1086">
        <v>1</v>
      </c>
      <c r="F11" s="57" t="s">
        <v>478</v>
      </c>
      <c r="G11" s="57" t="s">
        <v>270</v>
      </c>
      <c r="H11" s="57" t="s">
        <v>1175</v>
      </c>
      <c r="I11" s="1354" t="s">
        <v>271</v>
      </c>
      <c r="J11" s="1354" t="s">
        <v>272</v>
      </c>
      <c r="K11" s="57" t="s">
        <v>1176</v>
      </c>
      <c r="L11" s="57" t="s">
        <v>1177</v>
      </c>
      <c r="M11" s="57">
        <v>3.333</v>
      </c>
      <c r="N11" s="1087">
        <v>3.2</v>
      </c>
      <c r="O11" s="57"/>
      <c r="P11" s="57">
        <v>0.045</v>
      </c>
      <c r="Q11" s="57"/>
      <c r="R11" s="1087">
        <v>0.044</v>
      </c>
      <c r="S11" s="1087">
        <v>0.044</v>
      </c>
      <c r="T11" s="1355"/>
    </row>
    <row r="12" spans="1:20" ht="18" customHeight="1">
      <c r="A12" s="1354" t="s">
        <v>1174</v>
      </c>
      <c r="B12" s="1356">
        <v>5</v>
      </c>
      <c r="C12" s="1356">
        <v>10</v>
      </c>
      <c r="D12" s="1356">
        <v>1.2</v>
      </c>
      <c r="E12" s="1357">
        <v>0.8</v>
      </c>
      <c r="F12" s="57" t="s">
        <v>478</v>
      </c>
      <c r="G12" s="57" t="s">
        <v>270</v>
      </c>
      <c r="H12" s="57" t="s">
        <v>1175</v>
      </c>
      <c r="I12" s="1354" t="s">
        <v>271</v>
      </c>
      <c r="J12" s="1354" t="s">
        <v>272</v>
      </c>
      <c r="K12" s="57" t="s">
        <v>1176</v>
      </c>
      <c r="L12" s="57" t="s">
        <v>1177</v>
      </c>
      <c r="M12" s="1358">
        <v>2.666</v>
      </c>
      <c r="N12" s="1359">
        <v>2.56</v>
      </c>
      <c r="O12" s="1359"/>
      <c r="P12" s="1359">
        <v>0.036</v>
      </c>
      <c r="Q12" s="1359"/>
      <c r="R12" s="1359">
        <v>0.035</v>
      </c>
      <c r="S12" s="1359">
        <v>0.035</v>
      </c>
      <c r="T12" s="1356"/>
    </row>
    <row r="13" spans="1:20" ht="18" customHeight="1">
      <c r="A13" s="1900" t="s">
        <v>274</v>
      </c>
      <c r="B13" s="1901"/>
      <c r="C13" s="1901"/>
      <c r="D13" s="1902"/>
      <c r="E13" s="1365">
        <f>E8+E9+E10+E11+E12</f>
        <v>4.7</v>
      </c>
      <c r="F13" s="58"/>
      <c r="G13" s="58"/>
      <c r="H13" s="58"/>
      <c r="I13" s="58"/>
      <c r="J13" s="58"/>
      <c r="K13" s="58"/>
      <c r="L13" s="58"/>
      <c r="M13" s="59">
        <f>M12+M11+M10+M9+M8</f>
        <v>15.665000000000001</v>
      </c>
      <c r="N13" s="59">
        <f aca="true" t="shared" si="0" ref="N13:T13">N12+N11+N10+N9+N8</f>
        <v>15.04</v>
      </c>
      <c r="O13" s="59">
        <f t="shared" si="0"/>
        <v>0</v>
      </c>
      <c r="P13" s="59">
        <f t="shared" si="0"/>
        <v>0.211</v>
      </c>
      <c r="Q13" s="59">
        <f t="shared" si="0"/>
        <v>0</v>
      </c>
      <c r="R13" s="59">
        <f t="shared" si="0"/>
        <v>0.207</v>
      </c>
      <c r="S13" s="59">
        <f t="shared" si="0"/>
        <v>0.207</v>
      </c>
      <c r="T13" s="59">
        <f t="shared" si="0"/>
        <v>0</v>
      </c>
    </row>
    <row r="14" spans="1:20" ht="18" customHeight="1">
      <c r="A14" s="1919" t="s">
        <v>275</v>
      </c>
      <c r="B14" s="1920"/>
      <c r="C14" s="1920"/>
      <c r="D14" s="1920"/>
      <c r="E14" s="1920"/>
      <c r="F14" s="1920"/>
      <c r="G14" s="1920"/>
      <c r="H14" s="1920"/>
      <c r="I14" s="1920"/>
      <c r="J14" s="1920"/>
      <c r="K14" s="1920"/>
      <c r="L14" s="1920"/>
      <c r="M14" s="1920"/>
      <c r="N14" s="1920"/>
      <c r="O14" s="1920"/>
      <c r="P14" s="1920"/>
      <c r="Q14" s="1920"/>
      <c r="R14" s="1920"/>
      <c r="S14" s="1920"/>
      <c r="T14" s="1921"/>
    </row>
    <row r="15" spans="1:20" ht="18" customHeight="1">
      <c r="A15" s="57" t="s">
        <v>313</v>
      </c>
      <c r="B15" s="57">
        <v>1</v>
      </c>
      <c r="C15" s="57">
        <v>7</v>
      </c>
      <c r="D15" s="57">
        <v>1.1</v>
      </c>
      <c r="E15" s="1086">
        <v>1</v>
      </c>
      <c r="F15" s="57" t="s">
        <v>478</v>
      </c>
      <c r="G15" s="57" t="s">
        <v>270</v>
      </c>
      <c r="H15" s="57" t="s">
        <v>1175</v>
      </c>
      <c r="I15" s="1354" t="s">
        <v>271</v>
      </c>
      <c r="J15" s="1354" t="s">
        <v>272</v>
      </c>
      <c r="K15" s="57" t="s">
        <v>1176</v>
      </c>
      <c r="L15" s="57" t="s">
        <v>1177</v>
      </c>
      <c r="M15" s="57">
        <v>3.333</v>
      </c>
      <c r="N15" s="1087">
        <v>3.2</v>
      </c>
      <c r="O15" s="57"/>
      <c r="P15" s="57">
        <v>0.045</v>
      </c>
      <c r="Q15" s="57"/>
      <c r="R15" s="57">
        <v>0.044</v>
      </c>
      <c r="S15" s="57">
        <v>0.044</v>
      </c>
      <c r="T15" s="57"/>
    </row>
    <row r="16" spans="1:20" ht="18" customHeight="1">
      <c r="A16" s="57" t="s">
        <v>313</v>
      </c>
      <c r="B16" s="57">
        <v>2</v>
      </c>
      <c r="C16" s="57">
        <v>24</v>
      </c>
      <c r="D16" s="57">
        <v>17.1</v>
      </c>
      <c r="E16" s="1086">
        <v>1</v>
      </c>
      <c r="F16" s="57" t="s">
        <v>478</v>
      </c>
      <c r="G16" s="57" t="s">
        <v>277</v>
      </c>
      <c r="H16" s="57" t="s">
        <v>1175</v>
      </c>
      <c r="I16" s="1354" t="s">
        <v>271</v>
      </c>
      <c r="J16" s="1354" t="s">
        <v>272</v>
      </c>
      <c r="K16" s="57" t="s">
        <v>1176</v>
      </c>
      <c r="L16" s="57" t="s">
        <v>1177</v>
      </c>
      <c r="M16" s="57">
        <v>3.333</v>
      </c>
      <c r="N16" s="1087">
        <v>3.2</v>
      </c>
      <c r="O16" s="57"/>
      <c r="P16" s="57">
        <v>0.045</v>
      </c>
      <c r="Q16" s="57"/>
      <c r="R16" s="57">
        <v>0.044</v>
      </c>
      <c r="S16" s="57">
        <v>0.044</v>
      </c>
      <c r="T16" s="57"/>
    </row>
    <row r="17" spans="1:20" ht="18" customHeight="1">
      <c r="A17" s="57" t="s">
        <v>313</v>
      </c>
      <c r="B17" s="57">
        <v>3</v>
      </c>
      <c r="C17" s="57">
        <v>31</v>
      </c>
      <c r="D17" s="57">
        <v>7.1</v>
      </c>
      <c r="E17" s="1086">
        <v>1</v>
      </c>
      <c r="F17" s="57" t="s">
        <v>478</v>
      </c>
      <c r="G17" s="57" t="s">
        <v>270</v>
      </c>
      <c r="H17" s="57" t="s">
        <v>1175</v>
      </c>
      <c r="I17" s="1354" t="s">
        <v>271</v>
      </c>
      <c r="J17" s="1354" t="s">
        <v>272</v>
      </c>
      <c r="K17" s="57" t="s">
        <v>1176</v>
      </c>
      <c r="L17" s="57" t="s">
        <v>1177</v>
      </c>
      <c r="M17" s="57">
        <v>3.333</v>
      </c>
      <c r="N17" s="1087">
        <v>3.2</v>
      </c>
      <c r="O17" s="57"/>
      <c r="P17" s="57">
        <v>0.045</v>
      </c>
      <c r="Q17" s="57"/>
      <c r="R17" s="57">
        <v>0.044</v>
      </c>
      <c r="S17" s="57">
        <v>0.044</v>
      </c>
      <c r="T17" s="57"/>
    </row>
    <row r="18" spans="1:20" ht="18" customHeight="1">
      <c r="A18" s="57" t="s">
        <v>313</v>
      </c>
      <c r="B18" s="1082">
        <v>4</v>
      </c>
      <c r="C18" s="1082">
        <v>31</v>
      </c>
      <c r="D18" s="1082">
        <v>7.3</v>
      </c>
      <c r="E18" s="1086">
        <v>1</v>
      </c>
      <c r="F18" s="57" t="s">
        <v>478</v>
      </c>
      <c r="G18" s="57" t="s">
        <v>270</v>
      </c>
      <c r="H18" s="57" t="s">
        <v>1175</v>
      </c>
      <c r="I18" s="1354" t="s">
        <v>271</v>
      </c>
      <c r="J18" s="1354" t="s">
        <v>272</v>
      </c>
      <c r="K18" s="57" t="s">
        <v>1176</v>
      </c>
      <c r="L18" s="57" t="s">
        <v>1177</v>
      </c>
      <c r="M18" s="57">
        <v>3.333</v>
      </c>
      <c r="N18" s="1087">
        <v>3.2</v>
      </c>
      <c r="O18" s="57"/>
      <c r="P18" s="57">
        <v>0.045</v>
      </c>
      <c r="Q18" s="57"/>
      <c r="R18" s="57">
        <v>0.044</v>
      </c>
      <c r="S18" s="57">
        <v>0.044</v>
      </c>
      <c r="T18" s="1082"/>
    </row>
    <row r="19" spans="1:20" ht="18" customHeight="1">
      <c r="A19" s="57" t="s">
        <v>313</v>
      </c>
      <c r="B19" s="57">
        <v>5</v>
      </c>
      <c r="C19" s="57">
        <v>31</v>
      </c>
      <c r="D19" s="57">
        <v>13.1</v>
      </c>
      <c r="E19" s="1086">
        <v>1</v>
      </c>
      <c r="F19" s="57" t="s">
        <v>478</v>
      </c>
      <c r="G19" s="57" t="s">
        <v>277</v>
      </c>
      <c r="H19" s="57" t="s">
        <v>1175</v>
      </c>
      <c r="I19" s="1354" t="s">
        <v>271</v>
      </c>
      <c r="J19" s="1354" t="s">
        <v>272</v>
      </c>
      <c r="K19" s="57" t="s">
        <v>1176</v>
      </c>
      <c r="L19" s="57" t="s">
        <v>1177</v>
      </c>
      <c r="M19" s="57">
        <v>3.333</v>
      </c>
      <c r="N19" s="1087">
        <v>3.2</v>
      </c>
      <c r="O19" s="57"/>
      <c r="P19" s="57">
        <v>0.045</v>
      </c>
      <c r="Q19" s="57"/>
      <c r="R19" s="57">
        <v>0.044</v>
      </c>
      <c r="S19" s="57">
        <v>0.044</v>
      </c>
      <c r="T19" s="57"/>
    </row>
    <row r="20" spans="1:20" ht="18" customHeight="1">
      <c r="A20" s="1081" t="s">
        <v>276</v>
      </c>
      <c r="B20" s="1082">
        <v>6</v>
      </c>
      <c r="C20" s="1082">
        <v>74</v>
      </c>
      <c r="D20" s="1082">
        <v>1.2</v>
      </c>
      <c r="E20" s="1086">
        <v>1</v>
      </c>
      <c r="F20" s="57" t="s">
        <v>478</v>
      </c>
      <c r="G20" s="57" t="s">
        <v>277</v>
      </c>
      <c r="H20" s="57" t="s">
        <v>1175</v>
      </c>
      <c r="I20" s="1354" t="s">
        <v>271</v>
      </c>
      <c r="J20" s="1354" t="s">
        <v>272</v>
      </c>
      <c r="K20" s="57" t="s">
        <v>1176</v>
      </c>
      <c r="L20" s="57" t="s">
        <v>1177</v>
      </c>
      <c r="M20" s="57">
        <v>3.333</v>
      </c>
      <c r="N20" s="1087">
        <v>3.2</v>
      </c>
      <c r="O20" s="57"/>
      <c r="P20" s="57">
        <v>0.045</v>
      </c>
      <c r="Q20" s="57"/>
      <c r="R20" s="57">
        <v>0.044</v>
      </c>
      <c r="S20" s="57">
        <v>0.044</v>
      </c>
      <c r="T20" s="1082"/>
    </row>
    <row r="21" spans="1:20" ht="18" customHeight="1">
      <c r="A21" s="1922" t="s">
        <v>274</v>
      </c>
      <c r="B21" s="1922"/>
      <c r="C21" s="1922"/>
      <c r="D21" s="1922"/>
      <c r="E21" s="1360">
        <f>SUM(E15:E20)</f>
        <v>6</v>
      </c>
      <c r="F21" s="58"/>
      <c r="G21" s="58"/>
      <c r="H21" s="58"/>
      <c r="I21" s="58"/>
      <c r="J21" s="58"/>
      <c r="K21" s="58"/>
      <c r="L21" s="58"/>
      <c r="M21" s="59">
        <f>M20+M19+M18+M17+M16+M15</f>
        <v>19.997999999999998</v>
      </c>
      <c r="N21" s="59">
        <f aca="true" t="shared" si="1" ref="N21:T21">N20+N19+N18+N17+N16+N15</f>
        <v>19.2</v>
      </c>
      <c r="O21" s="59">
        <f t="shared" si="1"/>
        <v>0</v>
      </c>
      <c r="P21" s="59">
        <f t="shared" si="1"/>
        <v>0.26999999999999996</v>
      </c>
      <c r="Q21" s="59">
        <f t="shared" si="1"/>
        <v>0</v>
      </c>
      <c r="R21" s="59">
        <f t="shared" si="1"/>
        <v>0.26399999999999996</v>
      </c>
      <c r="S21" s="59">
        <f t="shared" si="1"/>
        <v>0.26399999999999996</v>
      </c>
      <c r="T21" s="59">
        <f t="shared" si="1"/>
        <v>0</v>
      </c>
    </row>
    <row r="22" spans="1:20" ht="18" customHeight="1">
      <c r="A22" s="1923" t="s">
        <v>278</v>
      </c>
      <c r="B22" s="1924"/>
      <c r="C22" s="1924"/>
      <c r="D22" s="1924"/>
      <c r="E22" s="1924"/>
      <c r="F22" s="1924"/>
      <c r="G22" s="1924"/>
      <c r="H22" s="1924"/>
      <c r="I22" s="1924"/>
      <c r="J22" s="1924"/>
      <c r="K22" s="1924"/>
      <c r="L22" s="1924"/>
      <c r="M22" s="1924"/>
      <c r="N22" s="1924"/>
      <c r="O22" s="1924"/>
      <c r="P22" s="1924"/>
      <c r="Q22" s="1924"/>
      <c r="R22" s="1924"/>
      <c r="S22" s="1924"/>
      <c r="T22" s="1925"/>
    </row>
    <row r="23" spans="1:20" ht="18" customHeight="1">
      <c r="A23" s="1081" t="s">
        <v>279</v>
      </c>
      <c r="B23" s="1082">
        <v>1</v>
      </c>
      <c r="C23" s="1082">
        <v>6</v>
      </c>
      <c r="D23" s="1082">
        <v>9.1</v>
      </c>
      <c r="E23" s="1083">
        <v>1</v>
      </c>
      <c r="F23" s="57" t="s">
        <v>478</v>
      </c>
      <c r="G23" s="57" t="s">
        <v>270</v>
      </c>
      <c r="H23" s="57" t="s">
        <v>1175</v>
      </c>
      <c r="I23" s="1354" t="s">
        <v>271</v>
      </c>
      <c r="J23" s="1354" t="s">
        <v>272</v>
      </c>
      <c r="K23" s="57" t="s">
        <v>1176</v>
      </c>
      <c r="L23" s="57" t="s">
        <v>1177</v>
      </c>
      <c r="M23" s="57">
        <v>3.333</v>
      </c>
      <c r="N23" s="1087">
        <v>3.2</v>
      </c>
      <c r="O23" s="57"/>
      <c r="P23" s="57">
        <v>0.045</v>
      </c>
      <c r="Q23" s="57"/>
      <c r="R23" s="57">
        <v>0.044</v>
      </c>
      <c r="S23" s="57">
        <v>0.044</v>
      </c>
      <c r="T23" s="1082"/>
    </row>
    <row r="24" spans="1:20" ht="18" customHeight="1">
      <c r="A24" s="1081" t="s">
        <v>279</v>
      </c>
      <c r="B24" s="1082">
        <v>2</v>
      </c>
      <c r="C24" s="1082">
        <v>7</v>
      </c>
      <c r="D24" s="1082">
        <v>2.4</v>
      </c>
      <c r="E24" s="1083">
        <v>1</v>
      </c>
      <c r="F24" s="57" t="s">
        <v>478</v>
      </c>
      <c r="G24" s="57" t="s">
        <v>277</v>
      </c>
      <c r="H24" s="57" t="s">
        <v>1175</v>
      </c>
      <c r="I24" s="1354" t="s">
        <v>271</v>
      </c>
      <c r="J24" s="1354" t="s">
        <v>272</v>
      </c>
      <c r="K24" s="57" t="s">
        <v>1176</v>
      </c>
      <c r="L24" s="57" t="s">
        <v>1177</v>
      </c>
      <c r="M24" s="57">
        <v>3.333</v>
      </c>
      <c r="N24" s="1087">
        <v>3.2</v>
      </c>
      <c r="O24" s="57"/>
      <c r="P24" s="57">
        <v>0.045</v>
      </c>
      <c r="Q24" s="57"/>
      <c r="R24" s="57">
        <v>0.044</v>
      </c>
      <c r="S24" s="57">
        <v>0.044</v>
      </c>
      <c r="T24" s="1082"/>
    </row>
    <row r="25" spans="1:20" ht="18" customHeight="1">
      <c r="A25" s="1081" t="s">
        <v>588</v>
      </c>
      <c r="B25" s="1082">
        <v>3</v>
      </c>
      <c r="C25" s="1082">
        <v>34</v>
      </c>
      <c r="D25" s="1082">
        <v>12.1</v>
      </c>
      <c r="E25" s="1083">
        <v>1</v>
      </c>
      <c r="F25" s="57" t="s">
        <v>478</v>
      </c>
      <c r="G25" s="57" t="s">
        <v>277</v>
      </c>
      <c r="H25" s="57" t="s">
        <v>1175</v>
      </c>
      <c r="I25" s="1354" t="s">
        <v>271</v>
      </c>
      <c r="J25" s="1354" t="s">
        <v>272</v>
      </c>
      <c r="K25" s="57" t="s">
        <v>1176</v>
      </c>
      <c r="L25" s="57" t="s">
        <v>1177</v>
      </c>
      <c r="M25" s="57">
        <v>3.333</v>
      </c>
      <c r="N25" s="1087">
        <v>3.2</v>
      </c>
      <c r="O25" s="57"/>
      <c r="P25" s="57">
        <v>0.045</v>
      </c>
      <c r="Q25" s="57"/>
      <c r="R25" s="57">
        <v>0.044</v>
      </c>
      <c r="S25" s="57">
        <v>0.044</v>
      </c>
      <c r="T25" s="1082"/>
    </row>
    <row r="26" spans="1:20" ht="18" customHeight="1">
      <c r="A26" s="1081" t="s">
        <v>588</v>
      </c>
      <c r="B26" s="1082">
        <v>4</v>
      </c>
      <c r="C26" s="1082">
        <v>34</v>
      </c>
      <c r="D26" s="1082">
        <v>12.2</v>
      </c>
      <c r="E26" s="1083">
        <v>1</v>
      </c>
      <c r="F26" s="57" t="s">
        <v>478</v>
      </c>
      <c r="G26" s="57" t="s">
        <v>277</v>
      </c>
      <c r="H26" s="57" t="s">
        <v>1175</v>
      </c>
      <c r="I26" s="1354" t="s">
        <v>271</v>
      </c>
      <c r="J26" s="1354" t="s">
        <v>272</v>
      </c>
      <c r="K26" s="57" t="s">
        <v>1176</v>
      </c>
      <c r="L26" s="57" t="s">
        <v>1177</v>
      </c>
      <c r="M26" s="57">
        <v>3.333</v>
      </c>
      <c r="N26" s="1087">
        <v>3.2</v>
      </c>
      <c r="O26" s="57"/>
      <c r="P26" s="57">
        <v>0.045</v>
      </c>
      <c r="Q26" s="57"/>
      <c r="R26" s="57">
        <v>0.044</v>
      </c>
      <c r="S26" s="57">
        <v>0.044</v>
      </c>
      <c r="T26" s="1082"/>
    </row>
    <row r="27" spans="1:20" ht="18" customHeight="1">
      <c r="A27" s="1081" t="s">
        <v>588</v>
      </c>
      <c r="B27" s="1082">
        <v>5</v>
      </c>
      <c r="C27" s="1082">
        <v>38</v>
      </c>
      <c r="D27" s="1082">
        <v>5.1</v>
      </c>
      <c r="E27" s="1083">
        <v>0.6</v>
      </c>
      <c r="F27" s="57" t="s">
        <v>323</v>
      </c>
      <c r="G27" s="57" t="s">
        <v>270</v>
      </c>
      <c r="H27" s="57" t="s">
        <v>1175</v>
      </c>
      <c r="I27" s="1354" t="s">
        <v>271</v>
      </c>
      <c r="J27" s="1354" t="s">
        <v>272</v>
      </c>
      <c r="K27" s="57" t="s">
        <v>1176</v>
      </c>
      <c r="L27" s="57" t="s">
        <v>1178</v>
      </c>
      <c r="M27" s="1084">
        <v>1.999</v>
      </c>
      <c r="N27" s="1085"/>
      <c r="O27" s="1085">
        <v>0.96</v>
      </c>
      <c r="P27" s="1085">
        <v>0.027</v>
      </c>
      <c r="Q27" s="1085">
        <v>0.96</v>
      </c>
      <c r="R27" s="1085">
        <v>0.026</v>
      </c>
      <c r="S27" s="1085">
        <v>0.026</v>
      </c>
      <c r="T27" s="1082"/>
    </row>
    <row r="28" spans="1:20" ht="18" customHeight="1">
      <c r="A28" s="1081" t="s">
        <v>588</v>
      </c>
      <c r="B28" s="1082">
        <v>6</v>
      </c>
      <c r="C28" s="1082">
        <v>38</v>
      </c>
      <c r="D28" s="1082">
        <v>5.2</v>
      </c>
      <c r="E28" s="1083">
        <v>0.8</v>
      </c>
      <c r="F28" s="57" t="s">
        <v>323</v>
      </c>
      <c r="G28" s="57" t="s">
        <v>270</v>
      </c>
      <c r="H28" s="57" t="s">
        <v>1175</v>
      </c>
      <c r="I28" s="1354" t="s">
        <v>271</v>
      </c>
      <c r="J28" s="1354" t="s">
        <v>272</v>
      </c>
      <c r="K28" s="57" t="s">
        <v>1176</v>
      </c>
      <c r="L28" s="57" t="s">
        <v>1178</v>
      </c>
      <c r="M28" s="1084">
        <v>2.666</v>
      </c>
      <c r="N28" s="1085"/>
      <c r="O28" s="1085">
        <v>1.28</v>
      </c>
      <c r="P28" s="1085">
        <v>0.036</v>
      </c>
      <c r="Q28" s="1085">
        <v>1.28</v>
      </c>
      <c r="R28" s="1085">
        <v>0.035</v>
      </c>
      <c r="S28" s="1085">
        <v>0.035</v>
      </c>
      <c r="T28" s="1082"/>
    </row>
    <row r="29" spans="1:20" ht="18" customHeight="1">
      <c r="A29" s="1081" t="s">
        <v>588</v>
      </c>
      <c r="B29" s="1082">
        <v>7</v>
      </c>
      <c r="C29" s="1082">
        <v>45</v>
      </c>
      <c r="D29" s="1082">
        <v>12.3</v>
      </c>
      <c r="E29" s="1083">
        <v>0.4</v>
      </c>
      <c r="F29" s="1081" t="s">
        <v>286</v>
      </c>
      <c r="G29" s="57" t="s">
        <v>277</v>
      </c>
      <c r="H29" s="57" t="s">
        <v>1175</v>
      </c>
      <c r="I29" s="1354" t="s">
        <v>271</v>
      </c>
      <c r="J29" s="1354" t="s">
        <v>272</v>
      </c>
      <c r="K29" s="57" t="s">
        <v>1176</v>
      </c>
      <c r="L29" s="57" t="s">
        <v>1179</v>
      </c>
      <c r="M29" s="1084">
        <v>1.334</v>
      </c>
      <c r="N29" s="1085"/>
      <c r="O29" s="1085">
        <v>1.28</v>
      </c>
      <c r="P29" s="1085">
        <v>0.018</v>
      </c>
      <c r="Q29" s="1085"/>
      <c r="R29" s="1085">
        <v>0.018</v>
      </c>
      <c r="S29" s="1085">
        <v>0.018</v>
      </c>
      <c r="T29" s="1082"/>
    </row>
    <row r="30" spans="1:20" ht="18" customHeight="1">
      <c r="A30" s="1900" t="s">
        <v>274</v>
      </c>
      <c r="B30" s="1901"/>
      <c r="C30" s="1901"/>
      <c r="D30" s="1902"/>
      <c r="E30" s="1361">
        <f>SUM(E23:E29)</f>
        <v>5.8</v>
      </c>
      <c r="F30" s="1088"/>
      <c r="G30" s="1088"/>
      <c r="H30" s="1088"/>
      <c r="I30" s="1088"/>
      <c r="J30" s="1088"/>
      <c r="K30" s="1088"/>
      <c r="L30" s="1088"/>
      <c r="M30" s="59">
        <f>M29+M28+M27+M26+M25+M24+M23</f>
        <v>19.331000000000003</v>
      </c>
      <c r="N30" s="59">
        <f aca="true" t="shared" si="2" ref="N30:T30">N29+N28+N27+N26+N25+N24+N23</f>
        <v>12.8</v>
      </c>
      <c r="O30" s="59">
        <f t="shared" si="2"/>
        <v>3.52</v>
      </c>
      <c r="P30" s="59">
        <f t="shared" si="2"/>
        <v>0.26099999999999995</v>
      </c>
      <c r="Q30" s="59">
        <f t="shared" si="2"/>
        <v>2.24</v>
      </c>
      <c r="R30" s="59">
        <f t="shared" si="2"/>
        <v>0.25499999999999995</v>
      </c>
      <c r="S30" s="59">
        <f t="shared" si="2"/>
        <v>0.25499999999999995</v>
      </c>
      <c r="T30" s="59">
        <f t="shared" si="2"/>
        <v>0</v>
      </c>
    </row>
    <row r="31" spans="1:20" ht="18" customHeight="1">
      <c r="A31" s="1919" t="s">
        <v>283</v>
      </c>
      <c r="B31" s="1920"/>
      <c r="C31" s="1920"/>
      <c r="D31" s="1920"/>
      <c r="E31" s="1920"/>
      <c r="F31" s="1920"/>
      <c r="G31" s="1920"/>
      <c r="H31" s="1920"/>
      <c r="I31" s="1920"/>
      <c r="J31" s="1920"/>
      <c r="K31" s="1920"/>
      <c r="L31" s="1920"/>
      <c r="M31" s="1920"/>
      <c r="N31" s="1920"/>
      <c r="O31" s="1920"/>
      <c r="P31" s="1920"/>
      <c r="Q31" s="1920"/>
      <c r="R31" s="1920"/>
      <c r="S31" s="1920"/>
      <c r="T31" s="1921"/>
    </row>
    <row r="32" spans="1:20" ht="18" customHeight="1">
      <c r="A32" s="1354" t="s">
        <v>1180</v>
      </c>
      <c r="B32" s="57">
        <v>1</v>
      </c>
      <c r="C32" s="57">
        <v>6</v>
      </c>
      <c r="D32" s="57">
        <v>12.1</v>
      </c>
      <c r="E32" s="1086">
        <v>1</v>
      </c>
      <c r="F32" s="57" t="s">
        <v>478</v>
      </c>
      <c r="G32" s="57" t="s">
        <v>277</v>
      </c>
      <c r="H32" s="57" t="s">
        <v>1175</v>
      </c>
      <c r="I32" s="1354" t="s">
        <v>271</v>
      </c>
      <c r="J32" s="1354" t="s">
        <v>272</v>
      </c>
      <c r="K32" s="57" t="s">
        <v>1176</v>
      </c>
      <c r="L32" s="57" t="s">
        <v>1177</v>
      </c>
      <c r="M32" s="57">
        <v>3.333</v>
      </c>
      <c r="N32" s="1087">
        <v>3.2</v>
      </c>
      <c r="O32" s="57"/>
      <c r="P32" s="57">
        <v>0.045</v>
      </c>
      <c r="Q32" s="57"/>
      <c r="R32" s="57">
        <v>0.044</v>
      </c>
      <c r="S32" s="57">
        <v>0.044</v>
      </c>
      <c r="T32" s="58"/>
    </row>
    <row r="33" spans="1:20" ht="18" customHeight="1">
      <c r="A33" s="1354" t="s">
        <v>285</v>
      </c>
      <c r="B33" s="57">
        <v>2</v>
      </c>
      <c r="C33" s="57">
        <v>14</v>
      </c>
      <c r="D33" s="57">
        <v>49.1</v>
      </c>
      <c r="E33" s="1086">
        <v>0.8</v>
      </c>
      <c r="F33" s="1081" t="s">
        <v>286</v>
      </c>
      <c r="G33" s="57" t="s">
        <v>277</v>
      </c>
      <c r="H33" s="57" t="s">
        <v>1175</v>
      </c>
      <c r="I33" s="1354" t="s">
        <v>271</v>
      </c>
      <c r="J33" s="1354" t="s">
        <v>272</v>
      </c>
      <c r="K33" s="57" t="s">
        <v>1176</v>
      </c>
      <c r="L33" s="57" t="s">
        <v>1179</v>
      </c>
      <c r="M33" s="57">
        <v>2.666</v>
      </c>
      <c r="N33" s="57"/>
      <c r="O33" s="1087">
        <v>2.56</v>
      </c>
      <c r="P33" s="57">
        <v>0.036</v>
      </c>
      <c r="Q33" s="57"/>
      <c r="R33" s="57">
        <v>0.035</v>
      </c>
      <c r="S33" s="57">
        <v>0.035</v>
      </c>
      <c r="T33" s="58"/>
    </row>
    <row r="34" spans="1:20" ht="18" customHeight="1">
      <c r="A34" s="1354" t="s">
        <v>285</v>
      </c>
      <c r="B34" s="57">
        <v>3</v>
      </c>
      <c r="C34" s="57">
        <v>15</v>
      </c>
      <c r="D34" s="57">
        <v>13.1</v>
      </c>
      <c r="E34" s="1086">
        <v>0.8</v>
      </c>
      <c r="F34" s="57" t="s">
        <v>286</v>
      </c>
      <c r="G34" s="57" t="s">
        <v>270</v>
      </c>
      <c r="H34" s="57" t="s">
        <v>1175</v>
      </c>
      <c r="I34" s="1354" t="s">
        <v>271</v>
      </c>
      <c r="J34" s="1354" t="s">
        <v>272</v>
      </c>
      <c r="K34" s="57" t="s">
        <v>1176</v>
      </c>
      <c r="L34" s="57" t="s">
        <v>1179</v>
      </c>
      <c r="M34" s="1084">
        <v>2.666</v>
      </c>
      <c r="N34" s="1085"/>
      <c r="O34" s="1085">
        <v>2.56</v>
      </c>
      <c r="P34" s="1085">
        <v>0.036</v>
      </c>
      <c r="Q34" s="1085"/>
      <c r="R34" s="1085">
        <v>0.035</v>
      </c>
      <c r="S34" s="1085">
        <v>0.035</v>
      </c>
      <c r="T34" s="1082"/>
    </row>
    <row r="35" spans="1:20" ht="18" customHeight="1">
      <c r="A35" s="1354" t="s">
        <v>285</v>
      </c>
      <c r="B35" s="57">
        <v>4</v>
      </c>
      <c r="C35" s="57">
        <v>15</v>
      </c>
      <c r="D35" s="57">
        <v>13.2</v>
      </c>
      <c r="E35" s="1086">
        <v>0.6</v>
      </c>
      <c r="F35" s="57" t="s">
        <v>286</v>
      </c>
      <c r="G35" s="57" t="s">
        <v>270</v>
      </c>
      <c r="H35" s="57" t="s">
        <v>1175</v>
      </c>
      <c r="I35" s="1354" t="s">
        <v>271</v>
      </c>
      <c r="J35" s="1354" t="s">
        <v>272</v>
      </c>
      <c r="K35" s="57" t="s">
        <v>1176</v>
      </c>
      <c r="L35" s="57" t="s">
        <v>1179</v>
      </c>
      <c r="M35" s="1084">
        <v>1.999</v>
      </c>
      <c r="N35" s="1085"/>
      <c r="O35" s="1085">
        <v>1.92</v>
      </c>
      <c r="P35" s="1085">
        <v>0.027</v>
      </c>
      <c r="Q35" s="1085"/>
      <c r="R35" s="1085">
        <v>0.026</v>
      </c>
      <c r="S35" s="1085">
        <v>0.026</v>
      </c>
      <c r="T35" s="58"/>
    </row>
    <row r="36" spans="1:20" ht="18" customHeight="1">
      <c r="A36" s="1354" t="s">
        <v>285</v>
      </c>
      <c r="B36" s="57">
        <v>5</v>
      </c>
      <c r="C36" s="57">
        <v>23</v>
      </c>
      <c r="D36" s="57">
        <v>24.1</v>
      </c>
      <c r="E36" s="1086">
        <v>1</v>
      </c>
      <c r="F36" s="57" t="s">
        <v>478</v>
      </c>
      <c r="G36" s="57" t="s">
        <v>277</v>
      </c>
      <c r="H36" s="57" t="s">
        <v>1175</v>
      </c>
      <c r="I36" s="1354" t="s">
        <v>271</v>
      </c>
      <c r="J36" s="1354" t="s">
        <v>272</v>
      </c>
      <c r="K36" s="57" t="s">
        <v>1176</v>
      </c>
      <c r="L36" s="57" t="s">
        <v>1177</v>
      </c>
      <c r="M36" s="57">
        <v>3.333</v>
      </c>
      <c r="N36" s="1087">
        <v>3.2</v>
      </c>
      <c r="O36" s="57"/>
      <c r="P36" s="57">
        <v>0.045</v>
      </c>
      <c r="Q36" s="57"/>
      <c r="R36" s="57">
        <v>0.044</v>
      </c>
      <c r="S36" s="57">
        <v>0.044</v>
      </c>
      <c r="T36" s="58"/>
    </row>
    <row r="37" spans="1:20" ht="18" customHeight="1">
      <c r="A37" s="1354" t="s">
        <v>285</v>
      </c>
      <c r="B37" s="57">
        <v>6</v>
      </c>
      <c r="C37" s="57">
        <v>23</v>
      </c>
      <c r="D37" s="57">
        <v>44.2</v>
      </c>
      <c r="E37" s="1086">
        <v>1</v>
      </c>
      <c r="F37" s="57" t="s">
        <v>478</v>
      </c>
      <c r="G37" s="57" t="s">
        <v>277</v>
      </c>
      <c r="H37" s="57" t="s">
        <v>1175</v>
      </c>
      <c r="I37" s="1354" t="s">
        <v>271</v>
      </c>
      <c r="J37" s="1354" t="s">
        <v>272</v>
      </c>
      <c r="K37" s="57" t="s">
        <v>1176</v>
      </c>
      <c r="L37" s="57" t="s">
        <v>1177</v>
      </c>
      <c r="M37" s="57">
        <v>3.333</v>
      </c>
      <c r="N37" s="1087">
        <v>3.2</v>
      </c>
      <c r="O37" s="57"/>
      <c r="P37" s="57">
        <v>0.045</v>
      </c>
      <c r="Q37" s="57"/>
      <c r="R37" s="57">
        <v>0.044</v>
      </c>
      <c r="S37" s="57">
        <v>0.044</v>
      </c>
      <c r="T37" s="58"/>
    </row>
    <row r="38" spans="1:20" ht="18" customHeight="1">
      <c r="A38" s="1089" t="s">
        <v>590</v>
      </c>
      <c r="B38" s="1089">
        <v>7</v>
      </c>
      <c r="C38" s="1089">
        <v>57</v>
      </c>
      <c r="D38" s="1089">
        <v>20.1</v>
      </c>
      <c r="E38" s="1090">
        <v>0.2</v>
      </c>
      <c r="F38" s="1081" t="s">
        <v>286</v>
      </c>
      <c r="G38" s="57" t="s">
        <v>270</v>
      </c>
      <c r="H38" s="57" t="s">
        <v>1175</v>
      </c>
      <c r="I38" s="1354" t="s">
        <v>271</v>
      </c>
      <c r="J38" s="1354" t="s">
        <v>272</v>
      </c>
      <c r="K38" s="57" t="s">
        <v>1176</v>
      </c>
      <c r="L38" s="57" t="s">
        <v>1179</v>
      </c>
      <c r="M38" s="1091">
        <v>0.667</v>
      </c>
      <c r="N38" s="1091"/>
      <c r="O38" s="1091">
        <v>0.64</v>
      </c>
      <c r="P38" s="1092">
        <v>0.009</v>
      </c>
      <c r="Q38" s="1092"/>
      <c r="R38" s="1092">
        <v>0.009</v>
      </c>
      <c r="S38" s="1093">
        <v>0.009</v>
      </c>
      <c r="T38" s="1094"/>
    </row>
    <row r="39" spans="1:20" ht="18" customHeight="1">
      <c r="A39" s="1089" t="s">
        <v>285</v>
      </c>
      <c r="B39" s="1089">
        <v>8</v>
      </c>
      <c r="C39" s="1089">
        <v>68</v>
      </c>
      <c r="D39" s="1089">
        <v>6.2</v>
      </c>
      <c r="E39" s="1090">
        <v>1</v>
      </c>
      <c r="F39" s="57" t="s">
        <v>478</v>
      </c>
      <c r="G39" s="57" t="s">
        <v>277</v>
      </c>
      <c r="H39" s="57" t="s">
        <v>1175</v>
      </c>
      <c r="I39" s="1354" t="s">
        <v>271</v>
      </c>
      <c r="J39" s="1354" t="s">
        <v>272</v>
      </c>
      <c r="K39" s="57" t="s">
        <v>1176</v>
      </c>
      <c r="L39" s="57" t="s">
        <v>1177</v>
      </c>
      <c r="M39" s="57">
        <v>3.333</v>
      </c>
      <c r="N39" s="1087">
        <v>3.2</v>
      </c>
      <c r="O39" s="57"/>
      <c r="P39" s="57">
        <v>0.045</v>
      </c>
      <c r="Q39" s="57"/>
      <c r="R39" s="57">
        <v>0.044</v>
      </c>
      <c r="S39" s="57">
        <v>0.044</v>
      </c>
      <c r="T39" s="1094"/>
    </row>
    <row r="40" spans="1:20" ht="18" customHeight="1">
      <c r="A40" s="1089" t="s">
        <v>285</v>
      </c>
      <c r="B40" s="1089">
        <v>9</v>
      </c>
      <c r="C40" s="1089">
        <v>68</v>
      </c>
      <c r="D40" s="1089">
        <v>6.3</v>
      </c>
      <c r="E40" s="1090">
        <v>1</v>
      </c>
      <c r="F40" s="57" t="s">
        <v>478</v>
      </c>
      <c r="G40" s="57" t="s">
        <v>277</v>
      </c>
      <c r="H40" s="57" t="s">
        <v>1175</v>
      </c>
      <c r="I40" s="1354" t="s">
        <v>271</v>
      </c>
      <c r="J40" s="1354" t="s">
        <v>272</v>
      </c>
      <c r="K40" s="57" t="s">
        <v>1176</v>
      </c>
      <c r="L40" s="57" t="s">
        <v>1177</v>
      </c>
      <c r="M40" s="57">
        <v>3.333</v>
      </c>
      <c r="N40" s="1087">
        <v>3.2</v>
      </c>
      <c r="O40" s="57"/>
      <c r="P40" s="57">
        <v>0.045</v>
      </c>
      <c r="Q40" s="57"/>
      <c r="R40" s="57">
        <v>0.044</v>
      </c>
      <c r="S40" s="57">
        <v>0.044</v>
      </c>
      <c r="T40" s="1094"/>
    </row>
    <row r="41" spans="1:20" ht="18" customHeight="1">
      <c r="A41" s="1089" t="s">
        <v>285</v>
      </c>
      <c r="B41" s="57">
        <v>10</v>
      </c>
      <c r="C41" s="57">
        <v>68</v>
      </c>
      <c r="D41" s="57">
        <v>6.4</v>
      </c>
      <c r="E41" s="1086">
        <v>1</v>
      </c>
      <c r="F41" s="57" t="s">
        <v>478</v>
      </c>
      <c r="G41" s="57" t="s">
        <v>277</v>
      </c>
      <c r="H41" s="57" t="s">
        <v>1175</v>
      </c>
      <c r="I41" s="1354" t="s">
        <v>271</v>
      </c>
      <c r="J41" s="1354" t="s">
        <v>272</v>
      </c>
      <c r="K41" s="57" t="s">
        <v>1176</v>
      </c>
      <c r="L41" s="57" t="s">
        <v>1177</v>
      </c>
      <c r="M41" s="57">
        <v>3.333</v>
      </c>
      <c r="N41" s="1087">
        <v>3.2</v>
      </c>
      <c r="O41" s="57"/>
      <c r="P41" s="57">
        <v>0.045</v>
      </c>
      <c r="Q41" s="57"/>
      <c r="R41" s="57">
        <v>0.044</v>
      </c>
      <c r="S41" s="57">
        <v>0.044</v>
      </c>
      <c r="T41" s="60"/>
    </row>
    <row r="42" spans="1:20" ht="18" customHeight="1">
      <c r="A42" s="1900"/>
      <c r="B42" s="1901"/>
      <c r="C42" s="1901"/>
      <c r="D42" s="1902"/>
      <c r="E42" s="1361">
        <f>SUM(E32:E41)</f>
        <v>8.4</v>
      </c>
      <c r="F42" s="1088"/>
      <c r="G42" s="1088"/>
      <c r="H42" s="1088"/>
      <c r="I42" s="1088"/>
      <c r="J42" s="1088"/>
      <c r="K42" s="1088"/>
      <c r="L42" s="1088"/>
      <c r="M42" s="1095">
        <f>M41+M40+M39+M38+M37+M36+M35+M34+M33+M32</f>
        <v>27.996000000000002</v>
      </c>
      <c r="N42" s="1095">
        <f aca="true" t="shared" si="3" ref="N42:T42">N41+N40+N39+N38+N37+N36+N35+N34+N33+N32</f>
        <v>19.2</v>
      </c>
      <c r="O42" s="1095">
        <f t="shared" si="3"/>
        <v>7.68</v>
      </c>
      <c r="P42" s="1095">
        <f t="shared" si="3"/>
        <v>0.37799999999999995</v>
      </c>
      <c r="Q42" s="1095">
        <f t="shared" si="3"/>
        <v>0</v>
      </c>
      <c r="R42" s="1095">
        <f t="shared" si="3"/>
        <v>0.36900000000000005</v>
      </c>
      <c r="S42" s="1095">
        <f t="shared" si="3"/>
        <v>0.36900000000000005</v>
      </c>
      <c r="T42" s="1095">
        <f t="shared" si="3"/>
        <v>0</v>
      </c>
    </row>
    <row r="43" spans="1:20" ht="18" customHeight="1">
      <c r="A43" s="1897" t="s">
        <v>287</v>
      </c>
      <c r="B43" s="1898"/>
      <c r="C43" s="1898"/>
      <c r="D43" s="1898"/>
      <c r="E43" s="1898"/>
      <c r="F43" s="1898"/>
      <c r="G43" s="1898"/>
      <c r="H43" s="1898"/>
      <c r="I43" s="1898"/>
      <c r="J43" s="1898"/>
      <c r="K43" s="1898"/>
      <c r="L43" s="1898"/>
      <c r="M43" s="1898"/>
      <c r="N43" s="1898"/>
      <c r="O43" s="1898"/>
      <c r="P43" s="1898"/>
      <c r="Q43" s="1898"/>
      <c r="R43" s="1898"/>
      <c r="S43" s="1898"/>
      <c r="T43" s="1899"/>
    </row>
    <row r="44" spans="1:20" ht="18" customHeight="1">
      <c r="A44" s="1344" t="s">
        <v>288</v>
      </c>
      <c r="B44" s="1344">
        <v>1</v>
      </c>
      <c r="C44" s="1344">
        <v>8</v>
      </c>
      <c r="D44" s="1344">
        <v>17.2</v>
      </c>
      <c r="E44" s="1362">
        <v>1</v>
      </c>
      <c r="F44" s="57" t="s">
        <v>478</v>
      </c>
      <c r="G44" s="57" t="s">
        <v>270</v>
      </c>
      <c r="H44" s="57" t="s">
        <v>1175</v>
      </c>
      <c r="I44" s="1354" t="s">
        <v>271</v>
      </c>
      <c r="J44" s="1354" t="s">
        <v>272</v>
      </c>
      <c r="K44" s="57" t="s">
        <v>1176</v>
      </c>
      <c r="L44" s="57" t="s">
        <v>1177</v>
      </c>
      <c r="M44" s="57">
        <v>3.333</v>
      </c>
      <c r="N44" s="1087">
        <v>3.2</v>
      </c>
      <c r="O44" s="57"/>
      <c r="P44" s="57">
        <v>0.045</v>
      </c>
      <c r="Q44" s="57"/>
      <c r="R44" s="57">
        <v>0.044</v>
      </c>
      <c r="S44" s="57">
        <v>0.044</v>
      </c>
      <c r="T44" s="1344"/>
    </row>
    <row r="45" spans="1:20" ht="18" customHeight="1">
      <c r="A45" s="1344" t="s">
        <v>288</v>
      </c>
      <c r="B45" s="57">
        <v>2</v>
      </c>
      <c r="C45" s="57">
        <v>8</v>
      </c>
      <c r="D45" s="57">
        <v>17.3</v>
      </c>
      <c r="E45" s="1086">
        <v>1</v>
      </c>
      <c r="F45" s="57" t="s">
        <v>478</v>
      </c>
      <c r="G45" s="57" t="s">
        <v>270</v>
      </c>
      <c r="H45" s="57" t="s">
        <v>1175</v>
      </c>
      <c r="I45" s="1354" t="s">
        <v>271</v>
      </c>
      <c r="J45" s="1354" t="s">
        <v>272</v>
      </c>
      <c r="K45" s="57" t="s">
        <v>1176</v>
      </c>
      <c r="L45" s="57" t="s">
        <v>1177</v>
      </c>
      <c r="M45" s="57">
        <v>3.333</v>
      </c>
      <c r="N45" s="1087">
        <v>3.2</v>
      </c>
      <c r="O45" s="57"/>
      <c r="P45" s="57">
        <v>0.045</v>
      </c>
      <c r="Q45" s="57"/>
      <c r="R45" s="57">
        <v>0.044</v>
      </c>
      <c r="S45" s="57">
        <v>0.044</v>
      </c>
      <c r="T45" s="57"/>
    </row>
    <row r="46" spans="1:20" ht="18" customHeight="1">
      <c r="A46" s="1344" t="s">
        <v>288</v>
      </c>
      <c r="B46" s="57">
        <v>3</v>
      </c>
      <c r="C46" s="57">
        <v>8</v>
      </c>
      <c r="D46" s="57">
        <v>24.2</v>
      </c>
      <c r="E46" s="1086">
        <v>1</v>
      </c>
      <c r="F46" s="57" t="s">
        <v>478</v>
      </c>
      <c r="G46" s="57" t="s">
        <v>270</v>
      </c>
      <c r="H46" s="57" t="s">
        <v>1175</v>
      </c>
      <c r="I46" s="1354" t="s">
        <v>271</v>
      </c>
      <c r="J46" s="1354" t="s">
        <v>272</v>
      </c>
      <c r="K46" s="57" t="s">
        <v>1176</v>
      </c>
      <c r="L46" s="57" t="s">
        <v>1177</v>
      </c>
      <c r="M46" s="57">
        <v>3.333</v>
      </c>
      <c r="N46" s="1087">
        <v>3.2</v>
      </c>
      <c r="O46" s="57"/>
      <c r="P46" s="57">
        <v>0.045</v>
      </c>
      <c r="Q46" s="57"/>
      <c r="R46" s="57">
        <v>0.044</v>
      </c>
      <c r="S46" s="57">
        <v>0.044</v>
      </c>
      <c r="T46" s="57"/>
    </row>
    <row r="47" spans="1:20" ht="18" customHeight="1">
      <c r="A47" s="57" t="s">
        <v>1181</v>
      </c>
      <c r="B47" s="1345">
        <v>4</v>
      </c>
      <c r="C47" s="1345">
        <v>18</v>
      </c>
      <c r="D47" s="1345">
        <v>6</v>
      </c>
      <c r="E47" s="1363">
        <v>0.8</v>
      </c>
      <c r="F47" s="1081" t="s">
        <v>286</v>
      </c>
      <c r="G47" s="57" t="s">
        <v>270</v>
      </c>
      <c r="H47" s="57" t="s">
        <v>1175</v>
      </c>
      <c r="I47" s="1354" t="s">
        <v>271</v>
      </c>
      <c r="J47" s="1354" t="s">
        <v>272</v>
      </c>
      <c r="K47" s="57" t="s">
        <v>1176</v>
      </c>
      <c r="L47" s="57" t="s">
        <v>1179</v>
      </c>
      <c r="M47" s="1364">
        <v>2.666</v>
      </c>
      <c r="N47" s="1364"/>
      <c r="O47" s="1364">
        <v>2.56</v>
      </c>
      <c r="P47" s="1345">
        <v>0.036</v>
      </c>
      <c r="Q47" s="1364"/>
      <c r="R47" s="1364">
        <v>0.035</v>
      </c>
      <c r="S47" s="1364">
        <v>0.035</v>
      </c>
      <c r="T47" s="1345"/>
    </row>
    <row r="48" spans="1:20" ht="18" customHeight="1">
      <c r="A48" s="57" t="s">
        <v>1181</v>
      </c>
      <c r="B48" s="57">
        <v>5</v>
      </c>
      <c r="C48" s="1345">
        <v>19</v>
      </c>
      <c r="D48" s="1345">
        <v>13.1</v>
      </c>
      <c r="E48" s="1363">
        <v>1</v>
      </c>
      <c r="F48" s="57" t="s">
        <v>478</v>
      </c>
      <c r="G48" s="57" t="s">
        <v>270</v>
      </c>
      <c r="H48" s="57" t="s">
        <v>1175</v>
      </c>
      <c r="I48" s="1354" t="s">
        <v>271</v>
      </c>
      <c r="J48" s="1354" t="s">
        <v>272</v>
      </c>
      <c r="K48" s="57" t="s">
        <v>1176</v>
      </c>
      <c r="L48" s="57" t="s">
        <v>1177</v>
      </c>
      <c r="M48" s="57">
        <v>3.333</v>
      </c>
      <c r="N48" s="1087">
        <v>3.2</v>
      </c>
      <c r="O48" s="57"/>
      <c r="P48" s="57">
        <v>0.045</v>
      </c>
      <c r="Q48" s="57"/>
      <c r="R48" s="57">
        <v>0.044</v>
      </c>
      <c r="S48" s="57">
        <v>0.044</v>
      </c>
      <c r="T48" s="57"/>
    </row>
    <row r="49" spans="1:20" ht="18" customHeight="1">
      <c r="A49" s="57" t="s">
        <v>1181</v>
      </c>
      <c r="B49" s="57">
        <v>6</v>
      </c>
      <c r="C49" s="57">
        <v>19</v>
      </c>
      <c r="D49" s="57">
        <v>13.2</v>
      </c>
      <c r="E49" s="1086">
        <v>0.8</v>
      </c>
      <c r="F49" s="57" t="s">
        <v>478</v>
      </c>
      <c r="G49" s="57" t="s">
        <v>270</v>
      </c>
      <c r="H49" s="57" t="s">
        <v>1175</v>
      </c>
      <c r="I49" s="1354" t="s">
        <v>271</v>
      </c>
      <c r="J49" s="1354" t="s">
        <v>272</v>
      </c>
      <c r="K49" s="57" t="s">
        <v>1176</v>
      </c>
      <c r="L49" s="57" t="s">
        <v>1177</v>
      </c>
      <c r="M49" s="1087">
        <v>2.666</v>
      </c>
      <c r="N49" s="1087">
        <v>2.56</v>
      </c>
      <c r="O49" s="1087"/>
      <c r="P49" s="1087">
        <v>0.036</v>
      </c>
      <c r="Q49" s="1087"/>
      <c r="R49" s="1087">
        <v>0.035</v>
      </c>
      <c r="S49" s="1087">
        <v>0.035</v>
      </c>
      <c r="T49" s="57"/>
    </row>
    <row r="50" spans="1:20" ht="18" customHeight="1">
      <c r="A50" s="57" t="s">
        <v>1181</v>
      </c>
      <c r="B50" s="57">
        <v>7</v>
      </c>
      <c r="C50" s="57">
        <v>24</v>
      </c>
      <c r="D50" s="57">
        <v>12</v>
      </c>
      <c r="E50" s="1086">
        <v>0.2</v>
      </c>
      <c r="F50" s="57" t="s">
        <v>478</v>
      </c>
      <c r="G50" s="57" t="s">
        <v>270</v>
      </c>
      <c r="H50" s="57" t="s">
        <v>1175</v>
      </c>
      <c r="I50" s="1354" t="s">
        <v>271</v>
      </c>
      <c r="J50" s="1354" t="s">
        <v>272</v>
      </c>
      <c r="K50" s="57" t="s">
        <v>1176</v>
      </c>
      <c r="L50" s="57" t="s">
        <v>1177</v>
      </c>
      <c r="M50" s="1087">
        <v>0.667</v>
      </c>
      <c r="N50" s="1087">
        <v>0.64</v>
      </c>
      <c r="O50" s="1087"/>
      <c r="P50" s="1087">
        <v>0.009</v>
      </c>
      <c r="Q50" s="1087"/>
      <c r="R50" s="1087">
        <v>0.009</v>
      </c>
      <c r="S50" s="1087">
        <v>0.009</v>
      </c>
      <c r="T50" s="57"/>
    </row>
    <row r="51" spans="1:20" ht="18" customHeight="1">
      <c r="A51" s="57" t="s">
        <v>1181</v>
      </c>
      <c r="B51" s="57">
        <v>8</v>
      </c>
      <c r="C51" s="57">
        <v>26</v>
      </c>
      <c r="D51" s="57">
        <v>1.1</v>
      </c>
      <c r="E51" s="1086">
        <v>1</v>
      </c>
      <c r="F51" s="1081" t="s">
        <v>286</v>
      </c>
      <c r="G51" s="57" t="s">
        <v>277</v>
      </c>
      <c r="H51" s="57" t="s">
        <v>1175</v>
      </c>
      <c r="I51" s="1354" t="s">
        <v>271</v>
      </c>
      <c r="J51" s="1354" t="s">
        <v>272</v>
      </c>
      <c r="K51" s="57" t="s">
        <v>1176</v>
      </c>
      <c r="L51" s="57" t="s">
        <v>1179</v>
      </c>
      <c r="M51" s="1087">
        <v>3.333</v>
      </c>
      <c r="N51" s="1087"/>
      <c r="O51" s="1087">
        <v>3.2</v>
      </c>
      <c r="P51" s="1087">
        <v>0.045</v>
      </c>
      <c r="Q51" s="1087"/>
      <c r="R51" s="1087">
        <v>0.044</v>
      </c>
      <c r="S51" s="1087">
        <v>0.044</v>
      </c>
      <c r="T51" s="57"/>
    </row>
    <row r="52" spans="1:20" ht="18" customHeight="1">
      <c r="A52" s="57" t="s">
        <v>289</v>
      </c>
      <c r="B52" s="57">
        <v>9</v>
      </c>
      <c r="C52" s="57">
        <v>30</v>
      </c>
      <c r="D52" s="57">
        <v>10.5</v>
      </c>
      <c r="E52" s="1086">
        <v>0.4</v>
      </c>
      <c r="F52" s="57" t="s">
        <v>478</v>
      </c>
      <c r="G52" s="57" t="s">
        <v>277</v>
      </c>
      <c r="H52" s="57" t="s">
        <v>1175</v>
      </c>
      <c r="I52" s="1354" t="s">
        <v>271</v>
      </c>
      <c r="J52" s="1354" t="s">
        <v>272</v>
      </c>
      <c r="K52" s="57" t="s">
        <v>1176</v>
      </c>
      <c r="L52" s="57" t="s">
        <v>1177</v>
      </c>
      <c r="M52" s="1087">
        <v>1.334</v>
      </c>
      <c r="N52" s="1087">
        <v>1.28</v>
      </c>
      <c r="O52" s="1087"/>
      <c r="P52" s="1087">
        <v>0.018</v>
      </c>
      <c r="Q52" s="1087"/>
      <c r="R52" s="1087">
        <v>0.018</v>
      </c>
      <c r="S52" s="1087">
        <v>0.018</v>
      </c>
      <c r="T52" s="57"/>
    </row>
    <row r="53" spans="1:20" ht="18" customHeight="1">
      <c r="A53" s="57" t="s">
        <v>289</v>
      </c>
      <c r="B53" s="57">
        <v>10</v>
      </c>
      <c r="C53" s="57">
        <v>30</v>
      </c>
      <c r="D53" s="57">
        <v>20.1</v>
      </c>
      <c r="E53" s="1086">
        <v>1</v>
      </c>
      <c r="F53" s="57" t="s">
        <v>478</v>
      </c>
      <c r="G53" s="57" t="s">
        <v>277</v>
      </c>
      <c r="H53" s="57" t="s">
        <v>1175</v>
      </c>
      <c r="I53" s="1354" t="s">
        <v>271</v>
      </c>
      <c r="J53" s="1354" t="s">
        <v>272</v>
      </c>
      <c r="K53" s="57" t="s">
        <v>1176</v>
      </c>
      <c r="L53" s="57" t="s">
        <v>1177</v>
      </c>
      <c r="M53" s="57">
        <v>3.333</v>
      </c>
      <c r="N53" s="1087">
        <v>3.2</v>
      </c>
      <c r="O53" s="57"/>
      <c r="P53" s="57">
        <v>0.045</v>
      </c>
      <c r="Q53" s="57"/>
      <c r="R53" s="57">
        <v>0.044</v>
      </c>
      <c r="S53" s="57">
        <v>0.044</v>
      </c>
      <c r="T53" s="57"/>
    </row>
    <row r="54" spans="1:20" ht="18" customHeight="1">
      <c r="A54" s="57" t="s">
        <v>290</v>
      </c>
      <c r="B54" s="57">
        <v>11</v>
      </c>
      <c r="C54" s="57">
        <v>54</v>
      </c>
      <c r="D54" s="57">
        <v>21.1</v>
      </c>
      <c r="E54" s="1086">
        <v>1</v>
      </c>
      <c r="F54" s="57" t="s">
        <v>286</v>
      </c>
      <c r="G54" s="57" t="s">
        <v>270</v>
      </c>
      <c r="H54" s="57" t="s">
        <v>1175</v>
      </c>
      <c r="I54" s="1354" t="s">
        <v>271</v>
      </c>
      <c r="J54" s="1354" t="s">
        <v>272</v>
      </c>
      <c r="K54" s="57" t="s">
        <v>1176</v>
      </c>
      <c r="L54" s="57" t="s">
        <v>1179</v>
      </c>
      <c r="M54" s="57">
        <v>3.333</v>
      </c>
      <c r="N54" s="1087"/>
      <c r="O54" s="1087">
        <v>3.2</v>
      </c>
      <c r="P54" s="57">
        <v>0.045</v>
      </c>
      <c r="Q54" s="57"/>
      <c r="R54" s="57">
        <v>0.044</v>
      </c>
      <c r="S54" s="57">
        <v>0.044</v>
      </c>
      <c r="T54" s="59"/>
    </row>
    <row r="55" spans="1:20" ht="18" customHeight="1">
      <c r="A55" s="1900" t="s">
        <v>274</v>
      </c>
      <c r="B55" s="1901"/>
      <c r="C55" s="1901"/>
      <c r="D55" s="1902"/>
      <c r="E55" s="1360">
        <f>SUM(E44:E54)</f>
        <v>9.2</v>
      </c>
      <c r="F55" s="58"/>
      <c r="G55" s="58"/>
      <c r="H55" s="58"/>
      <c r="I55" s="58"/>
      <c r="J55" s="58"/>
      <c r="K55" s="58"/>
      <c r="L55" s="58"/>
      <c r="M55" s="59">
        <f>M54+M53+M52+M51+M50+M49+M48+M47+M46+M45+M44</f>
        <v>30.664</v>
      </c>
      <c r="N55" s="59">
        <f aca="true" t="shared" si="4" ref="N55:T55">N54+N53+N52+N51+N50+N49+N48+N47+N46+N45+N44</f>
        <v>20.479999999999997</v>
      </c>
      <c r="O55" s="59">
        <f t="shared" si="4"/>
        <v>8.96</v>
      </c>
      <c r="P55" s="59">
        <f t="shared" si="4"/>
        <v>0.4139999999999999</v>
      </c>
      <c r="Q55" s="59">
        <f t="shared" si="4"/>
        <v>0</v>
      </c>
      <c r="R55" s="59">
        <f t="shared" si="4"/>
        <v>0.40499999999999997</v>
      </c>
      <c r="S55" s="59">
        <f t="shared" si="4"/>
        <v>0.40499999999999997</v>
      </c>
      <c r="T55" s="59">
        <f t="shared" si="4"/>
        <v>0</v>
      </c>
    </row>
    <row r="56" spans="1:20" ht="18" customHeight="1">
      <c r="A56" s="1908" t="s">
        <v>291</v>
      </c>
      <c r="B56" s="1909"/>
      <c r="C56" s="1909"/>
      <c r="D56" s="1910"/>
      <c r="E56" s="65">
        <f>E55+E42+E30+E21+E13</f>
        <v>34.1</v>
      </c>
      <c r="F56" s="65" t="e">
        <f>F55+F42+#REF!+F30+F21+F13</f>
        <v>#REF!</v>
      </c>
      <c r="G56" s="65" t="e">
        <f>G55+G42+#REF!+G30+G21+G13</f>
        <v>#REF!</v>
      </c>
      <c r="H56" s="65" t="e">
        <f>H55+H42+#REF!+H30+H21+H13</f>
        <v>#REF!</v>
      </c>
      <c r="I56" s="65" t="e">
        <f>I55+I42+#REF!+I30+I21+I13</f>
        <v>#REF!</v>
      </c>
      <c r="J56" s="65" t="e">
        <f>J55+J42+#REF!+J30+J21+J13</f>
        <v>#REF!</v>
      </c>
      <c r="K56" s="65" t="e">
        <f>K55+K42+#REF!+K30+K21+K13</f>
        <v>#REF!</v>
      </c>
      <c r="L56" s="65" t="e">
        <f>L55+L42+#REF!+L30+L21+L13</f>
        <v>#REF!</v>
      </c>
      <c r="M56" s="66">
        <f>M55+M42+M30+M21+M13</f>
        <v>113.65400000000001</v>
      </c>
      <c r="N56" s="66">
        <f>N55+N42+N30+N21+N13</f>
        <v>86.72</v>
      </c>
      <c r="O56" s="66">
        <f aca="true" t="shared" si="5" ref="O56:T56">O55+O42+O30+O21+O13</f>
        <v>20.16</v>
      </c>
      <c r="P56" s="66">
        <f t="shared" si="5"/>
        <v>1.5339999999999998</v>
      </c>
      <c r="Q56" s="66">
        <f t="shared" si="5"/>
        <v>2.24</v>
      </c>
      <c r="R56" s="66">
        <f t="shared" si="5"/>
        <v>1.5</v>
      </c>
      <c r="S56" s="66">
        <f t="shared" si="5"/>
        <v>1.5</v>
      </c>
      <c r="T56" s="66">
        <f t="shared" si="5"/>
        <v>0</v>
      </c>
    </row>
    <row r="57" ht="18" customHeight="1"/>
    <row r="58" spans="1:13" ht="18" customHeight="1">
      <c r="A58" s="1911" t="s">
        <v>293</v>
      </c>
      <c r="B58" s="1911"/>
      <c r="C58" s="1911"/>
      <c r="D58" s="1911"/>
      <c r="E58" s="1911"/>
      <c r="F58" s="1911"/>
      <c r="G58" s="1911"/>
      <c r="H58" s="1911"/>
      <c r="I58" s="1911"/>
      <c r="J58" s="1911"/>
      <c r="K58" s="1911"/>
      <c r="L58" s="1911"/>
      <c r="M58" s="1911"/>
    </row>
    <row r="59" spans="1:13" ht="18" customHeight="1">
      <c r="A59" s="1911" t="s">
        <v>1173</v>
      </c>
      <c r="B59" s="1911"/>
      <c r="C59" s="1911"/>
      <c r="D59" s="1911"/>
      <c r="E59" s="1911"/>
      <c r="F59" s="1911"/>
      <c r="G59" s="1911"/>
      <c r="H59" s="1911"/>
      <c r="I59" s="1911"/>
      <c r="J59" s="1911"/>
      <c r="K59" s="1911"/>
      <c r="L59" s="1911"/>
      <c r="M59" s="1911"/>
    </row>
    <row r="60" spans="1:13" ht="18" customHeight="1">
      <c r="A60" s="1911" t="s">
        <v>294</v>
      </c>
      <c r="B60" s="1911"/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</row>
    <row r="61" spans="1:13" ht="18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ht="18" customHeight="1">
      <c r="A62" s="1887" t="s">
        <v>295</v>
      </c>
      <c r="B62" s="1912" t="s">
        <v>248</v>
      </c>
      <c r="C62" s="1915" t="s">
        <v>249</v>
      </c>
      <c r="D62" s="1916" t="s">
        <v>250</v>
      </c>
      <c r="E62" s="1916" t="s">
        <v>252</v>
      </c>
      <c r="F62" s="116" t="s">
        <v>296</v>
      </c>
      <c r="G62" s="1886" t="s">
        <v>297</v>
      </c>
      <c r="H62" s="1886"/>
      <c r="I62" s="1886"/>
      <c r="J62" s="1886"/>
      <c r="K62" s="1886"/>
      <c r="L62" s="1887" t="s">
        <v>298</v>
      </c>
      <c r="M62" s="1887" t="s">
        <v>299</v>
      </c>
    </row>
    <row r="63" spans="1:13" ht="18" customHeight="1">
      <c r="A63" s="1888"/>
      <c r="B63" s="1913"/>
      <c r="C63" s="1915"/>
      <c r="D63" s="1917"/>
      <c r="E63" s="1917"/>
      <c r="F63" s="1887" t="s">
        <v>300</v>
      </c>
      <c r="G63" s="1890" t="s">
        <v>301</v>
      </c>
      <c r="H63" s="1890" t="s">
        <v>302</v>
      </c>
      <c r="I63" s="1887" t="s">
        <v>303</v>
      </c>
      <c r="J63" s="1887" t="s">
        <v>304</v>
      </c>
      <c r="K63" s="1886" t="s">
        <v>305</v>
      </c>
      <c r="L63" s="1888"/>
      <c r="M63" s="1888"/>
    </row>
    <row r="64" spans="1:13" ht="18" customHeight="1">
      <c r="A64" s="1888"/>
      <c r="B64" s="1913"/>
      <c r="C64" s="1915"/>
      <c r="D64" s="1917"/>
      <c r="E64" s="1917"/>
      <c r="F64" s="1888"/>
      <c r="G64" s="1890"/>
      <c r="H64" s="1890"/>
      <c r="I64" s="1888"/>
      <c r="J64" s="1888"/>
      <c r="K64" s="1886"/>
      <c r="L64" s="1888"/>
      <c r="M64" s="1888"/>
    </row>
    <row r="65" spans="1:13" ht="18" customHeight="1">
      <c r="A65" s="1888"/>
      <c r="B65" s="1913"/>
      <c r="C65" s="1915"/>
      <c r="D65" s="1917"/>
      <c r="E65" s="1917"/>
      <c r="F65" s="1888"/>
      <c r="G65" s="1890"/>
      <c r="H65" s="1890"/>
      <c r="I65" s="1888"/>
      <c r="J65" s="1888"/>
      <c r="K65" s="1886"/>
      <c r="L65" s="1888"/>
      <c r="M65" s="1888"/>
    </row>
    <row r="66" spans="1:13" ht="18" customHeight="1">
      <c r="A66" s="1888"/>
      <c r="B66" s="1913"/>
      <c r="C66" s="1915"/>
      <c r="D66" s="1917"/>
      <c r="E66" s="1917"/>
      <c r="F66" s="1888"/>
      <c r="G66" s="1890"/>
      <c r="H66" s="1890"/>
      <c r="I66" s="1888"/>
      <c r="J66" s="1888"/>
      <c r="K66" s="1886"/>
      <c r="L66" s="1888"/>
      <c r="M66" s="1888"/>
    </row>
    <row r="67" spans="1:13" ht="18" customHeight="1">
      <c r="A67" s="1888"/>
      <c r="B67" s="1913"/>
      <c r="C67" s="1915"/>
      <c r="D67" s="1917"/>
      <c r="E67" s="1917"/>
      <c r="F67" s="1888"/>
      <c r="G67" s="1890"/>
      <c r="H67" s="1890"/>
      <c r="I67" s="1888"/>
      <c r="J67" s="1888"/>
      <c r="K67" s="1886"/>
      <c r="L67" s="1888"/>
      <c r="M67" s="1888"/>
    </row>
    <row r="68" spans="1:13" ht="18" customHeight="1">
      <c r="A68" s="1888"/>
      <c r="B68" s="1913"/>
      <c r="C68" s="1915"/>
      <c r="D68" s="1917"/>
      <c r="E68" s="1917"/>
      <c r="F68" s="1888"/>
      <c r="G68" s="1890"/>
      <c r="H68" s="1890"/>
      <c r="I68" s="1888"/>
      <c r="J68" s="1888"/>
      <c r="K68" s="1886"/>
      <c r="L68" s="1888"/>
      <c r="M68" s="1888"/>
    </row>
    <row r="69" spans="1:13" ht="18" customHeight="1">
      <c r="A69" s="1889"/>
      <c r="B69" s="1914"/>
      <c r="C69" s="1915"/>
      <c r="D69" s="1918"/>
      <c r="E69" s="1918"/>
      <c r="F69" s="1889"/>
      <c r="G69" s="1890"/>
      <c r="H69" s="1890"/>
      <c r="I69" s="1889"/>
      <c r="J69" s="1889"/>
      <c r="K69" s="1886"/>
      <c r="L69" s="1889"/>
      <c r="M69" s="1889"/>
    </row>
    <row r="70" spans="1:13" ht="18" customHeight="1">
      <c r="A70" s="1891" t="s">
        <v>278</v>
      </c>
      <c r="B70" s="1892"/>
      <c r="C70" s="1892"/>
      <c r="D70" s="1892"/>
      <c r="E70" s="1892"/>
      <c r="F70" s="1892"/>
      <c r="G70" s="1892"/>
      <c r="H70" s="1892"/>
      <c r="I70" s="1892"/>
      <c r="J70" s="1892"/>
      <c r="K70" s="1892"/>
      <c r="L70" s="1892"/>
      <c r="M70" s="1893"/>
    </row>
    <row r="71" spans="1:13" ht="42" customHeight="1">
      <c r="A71" s="1880" t="s">
        <v>279</v>
      </c>
      <c r="B71" s="1894">
        <v>7</v>
      </c>
      <c r="C71" s="1894">
        <v>2.3</v>
      </c>
      <c r="D71" s="1929">
        <v>0.7</v>
      </c>
      <c r="E71" s="1894" t="s">
        <v>277</v>
      </c>
      <c r="F71" s="1880" t="s">
        <v>1182</v>
      </c>
      <c r="G71" s="1157" t="s">
        <v>286</v>
      </c>
      <c r="H71" s="1157" t="s">
        <v>307</v>
      </c>
      <c r="I71" s="1158">
        <v>8</v>
      </c>
      <c r="J71" s="1157" t="s">
        <v>308</v>
      </c>
      <c r="K71" s="1157" t="s">
        <v>309</v>
      </c>
      <c r="L71" s="1880" t="s">
        <v>1183</v>
      </c>
      <c r="M71" s="1878">
        <v>2024</v>
      </c>
    </row>
    <row r="72" spans="1:13" ht="33" customHeight="1">
      <c r="A72" s="1881"/>
      <c r="B72" s="1894"/>
      <c r="C72" s="1894"/>
      <c r="D72" s="1929"/>
      <c r="E72" s="1894"/>
      <c r="F72" s="1881"/>
      <c r="G72" s="1157" t="s">
        <v>310</v>
      </c>
      <c r="H72" s="1157" t="s">
        <v>307</v>
      </c>
      <c r="I72" s="1158">
        <v>0.429</v>
      </c>
      <c r="J72" s="1157" t="s">
        <v>311</v>
      </c>
      <c r="K72" s="1157" t="s">
        <v>309</v>
      </c>
      <c r="L72" s="1881"/>
      <c r="M72" s="1879"/>
    </row>
    <row r="73" spans="1:13" ht="33" customHeight="1">
      <c r="A73" s="1880" t="s">
        <v>314</v>
      </c>
      <c r="B73" s="1894">
        <v>19</v>
      </c>
      <c r="C73" s="1894">
        <v>7.4</v>
      </c>
      <c r="D73" s="1929">
        <v>0.9</v>
      </c>
      <c r="E73" s="1894" t="s">
        <v>277</v>
      </c>
      <c r="F73" s="1880" t="s">
        <v>1182</v>
      </c>
      <c r="G73" s="1157" t="s">
        <v>306</v>
      </c>
      <c r="H73" s="1157" t="s">
        <v>307</v>
      </c>
      <c r="I73" s="1158">
        <v>10.778</v>
      </c>
      <c r="J73" s="1157" t="s">
        <v>308</v>
      </c>
      <c r="K73" s="1157" t="s">
        <v>309</v>
      </c>
      <c r="L73" s="1880" t="s">
        <v>1184</v>
      </c>
      <c r="M73" s="1878">
        <v>2024</v>
      </c>
    </row>
    <row r="74" spans="1:13" ht="33" customHeight="1">
      <c r="A74" s="1881"/>
      <c r="B74" s="1894"/>
      <c r="C74" s="1894"/>
      <c r="D74" s="1929"/>
      <c r="E74" s="1894"/>
      <c r="F74" s="1881"/>
      <c r="G74" s="1157" t="s">
        <v>310</v>
      </c>
      <c r="H74" s="1157" t="s">
        <v>307</v>
      </c>
      <c r="I74" s="1158">
        <v>6</v>
      </c>
      <c r="J74" s="1157" t="s">
        <v>311</v>
      </c>
      <c r="K74" s="1157" t="s">
        <v>309</v>
      </c>
      <c r="L74" s="1881"/>
      <c r="M74" s="1879"/>
    </row>
    <row r="75" spans="1:13" ht="33" customHeight="1">
      <c r="A75" s="1880" t="s">
        <v>314</v>
      </c>
      <c r="B75" s="1894">
        <v>19</v>
      </c>
      <c r="C75" s="1894">
        <v>7.5</v>
      </c>
      <c r="D75" s="1929">
        <v>1</v>
      </c>
      <c r="E75" s="1894" t="s">
        <v>277</v>
      </c>
      <c r="F75" s="1880" t="s">
        <v>1182</v>
      </c>
      <c r="G75" s="1157" t="s">
        <v>306</v>
      </c>
      <c r="H75" s="1157" t="s">
        <v>307</v>
      </c>
      <c r="I75" s="1158">
        <v>11.2</v>
      </c>
      <c r="J75" s="1157" t="s">
        <v>308</v>
      </c>
      <c r="K75" s="1157" t="s">
        <v>309</v>
      </c>
      <c r="L75" s="1880" t="s">
        <v>1184</v>
      </c>
      <c r="M75" s="1878">
        <v>2024</v>
      </c>
    </row>
    <row r="76" spans="1:13" ht="33" customHeight="1">
      <c r="A76" s="1881"/>
      <c r="B76" s="1894"/>
      <c r="C76" s="1894"/>
      <c r="D76" s="1929"/>
      <c r="E76" s="1894"/>
      <c r="F76" s="1881"/>
      <c r="G76" s="1157" t="s">
        <v>310</v>
      </c>
      <c r="H76" s="1157" t="s">
        <v>307</v>
      </c>
      <c r="I76" s="1158">
        <v>5.9</v>
      </c>
      <c r="J76" s="1157" t="s">
        <v>311</v>
      </c>
      <c r="K76" s="1157" t="s">
        <v>309</v>
      </c>
      <c r="L76" s="1881"/>
      <c r="M76" s="1879"/>
    </row>
    <row r="77" spans="1:13" ht="33" customHeight="1">
      <c r="A77" s="1880" t="s">
        <v>588</v>
      </c>
      <c r="B77" s="1880">
        <v>37</v>
      </c>
      <c r="C77" s="1880">
        <v>20.2</v>
      </c>
      <c r="D77" s="1882">
        <v>1</v>
      </c>
      <c r="E77" s="1894" t="s">
        <v>277</v>
      </c>
      <c r="F77" s="1880" t="s">
        <v>1182</v>
      </c>
      <c r="G77" s="1157" t="s">
        <v>306</v>
      </c>
      <c r="H77" s="1157" t="s">
        <v>307</v>
      </c>
      <c r="I77" s="1158">
        <v>11.2</v>
      </c>
      <c r="J77" s="1157" t="s">
        <v>308</v>
      </c>
      <c r="K77" s="1157" t="s">
        <v>309</v>
      </c>
      <c r="L77" s="1880" t="s">
        <v>1184</v>
      </c>
      <c r="M77" s="1878">
        <v>2024</v>
      </c>
    </row>
    <row r="78" spans="1:13" ht="33" customHeight="1">
      <c r="A78" s="1881"/>
      <c r="B78" s="1881"/>
      <c r="C78" s="1881"/>
      <c r="D78" s="1883"/>
      <c r="E78" s="1894"/>
      <c r="F78" s="1881"/>
      <c r="G78" s="1157" t="s">
        <v>310</v>
      </c>
      <c r="H78" s="1157" t="s">
        <v>307</v>
      </c>
      <c r="I78" s="1158">
        <v>5.7</v>
      </c>
      <c r="J78" s="1157" t="s">
        <v>311</v>
      </c>
      <c r="K78" s="1157" t="s">
        <v>309</v>
      </c>
      <c r="L78" s="1881"/>
      <c r="M78" s="1879"/>
    </row>
    <row r="79" spans="1:13" ht="33" customHeight="1">
      <c r="A79" s="1880" t="s">
        <v>588</v>
      </c>
      <c r="B79" s="1880">
        <v>37</v>
      </c>
      <c r="C79" s="1880">
        <v>20.3</v>
      </c>
      <c r="D79" s="1882">
        <v>1</v>
      </c>
      <c r="E79" s="1894" t="s">
        <v>277</v>
      </c>
      <c r="F79" s="1880" t="s">
        <v>1182</v>
      </c>
      <c r="G79" s="1157" t="s">
        <v>306</v>
      </c>
      <c r="H79" s="1157" t="s">
        <v>307</v>
      </c>
      <c r="I79" s="1158">
        <v>10.375</v>
      </c>
      <c r="J79" s="1157" t="s">
        <v>308</v>
      </c>
      <c r="K79" s="1157" t="s">
        <v>309</v>
      </c>
      <c r="L79" s="1880" t="s">
        <v>1183</v>
      </c>
      <c r="M79" s="1878">
        <v>2024</v>
      </c>
    </row>
    <row r="80" spans="1:13" ht="33" customHeight="1">
      <c r="A80" s="1881"/>
      <c r="B80" s="1881"/>
      <c r="C80" s="1881"/>
      <c r="D80" s="1883"/>
      <c r="E80" s="1894"/>
      <c r="F80" s="1881"/>
      <c r="G80" s="1157" t="s">
        <v>310</v>
      </c>
      <c r="H80" s="1157" t="s">
        <v>307</v>
      </c>
      <c r="I80" s="1158">
        <v>4.75</v>
      </c>
      <c r="J80" s="1157" t="s">
        <v>311</v>
      </c>
      <c r="K80" s="1157" t="s">
        <v>309</v>
      </c>
      <c r="L80" s="1881"/>
      <c r="M80" s="1879"/>
    </row>
    <row r="81" spans="1:13" ht="33" customHeight="1">
      <c r="A81" s="1880" t="s">
        <v>588</v>
      </c>
      <c r="B81" s="1880">
        <v>37</v>
      </c>
      <c r="C81" s="1880" t="s">
        <v>1185</v>
      </c>
      <c r="D81" s="1882">
        <v>1</v>
      </c>
      <c r="E81" s="1894" t="s">
        <v>277</v>
      </c>
      <c r="F81" s="1880" t="s">
        <v>1182</v>
      </c>
      <c r="G81" s="1157" t="s">
        <v>306</v>
      </c>
      <c r="H81" s="1157" t="s">
        <v>307</v>
      </c>
      <c r="I81" s="1158">
        <v>10.375</v>
      </c>
      <c r="J81" s="1157" t="s">
        <v>308</v>
      </c>
      <c r="K81" s="1157" t="s">
        <v>309</v>
      </c>
      <c r="L81" s="1880" t="s">
        <v>1184</v>
      </c>
      <c r="M81" s="1878">
        <v>2024</v>
      </c>
    </row>
    <row r="82" spans="1:13" ht="33" customHeight="1">
      <c r="A82" s="1881"/>
      <c r="B82" s="1881"/>
      <c r="C82" s="1881"/>
      <c r="D82" s="1883"/>
      <c r="E82" s="1894"/>
      <c r="F82" s="1881"/>
      <c r="G82" s="1157" t="s">
        <v>310</v>
      </c>
      <c r="H82" s="1157" t="s">
        <v>307</v>
      </c>
      <c r="I82" s="1158">
        <v>6.2</v>
      </c>
      <c r="J82" s="1157" t="s">
        <v>311</v>
      </c>
      <c r="K82" s="1157" t="s">
        <v>309</v>
      </c>
      <c r="L82" s="1881"/>
      <c r="M82" s="1879"/>
    </row>
    <row r="83" spans="1:13" ht="33" customHeight="1">
      <c r="A83" s="1880" t="s">
        <v>588</v>
      </c>
      <c r="B83" s="1880">
        <v>37</v>
      </c>
      <c r="C83" s="1880">
        <v>16.2</v>
      </c>
      <c r="D83" s="1882">
        <v>1</v>
      </c>
      <c r="E83" s="1894" t="s">
        <v>277</v>
      </c>
      <c r="F83" s="1880" t="s">
        <v>1182</v>
      </c>
      <c r="G83" s="1157" t="s">
        <v>306</v>
      </c>
      <c r="H83" s="1157" t="s">
        <v>307</v>
      </c>
      <c r="I83" s="1158">
        <v>11.3</v>
      </c>
      <c r="J83" s="1157" t="s">
        <v>308</v>
      </c>
      <c r="K83" s="1157" t="s">
        <v>309</v>
      </c>
      <c r="L83" s="1880" t="s">
        <v>1184</v>
      </c>
      <c r="M83" s="1878">
        <v>2024</v>
      </c>
    </row>
    <row r="84" spans="1:13" ht="33" customHeight="1">
      <c r="A84" s="1881"/>
      <c r="B84" s="1881"/>
      <c r="C84" s="1881"/>
      <c r="D84" s="1883"/>
      <c r="E84" s="1894"/>
      <c r="F84" s="1881"/>
      <c r="G84" s="1157" t="s">
        <v>310</v>
      </c>
      <c r="H84" s="1157" t="s">
        <v>307</v>
      </c>
      <c r="I84" s="1158">
        <v>5.6</v>
      </c>
      <c r="J84" s="1157" t="s">
        <v>311</v>
      </c>
      <c r="K84" s="1157" t="s">
        <v>309</v>
      </c>
      <c r="L84" s="1881"/>
      <c r="M84" s="1879"/>
    </row>
    <row r="85" spans="1:13" ht="33" customHeight="1">
      <c r="A85" s="1880" t="s">
        <v>588</v>
      </c>
      <c r="B85" s="1880">
        <v>37</v>
      </c>
      <c r="C85" s="1880">
        <v>16.3</v>
      </c>
      <c r="D85" s="1882">
        <v>1</v>
      </c>
      <c r="E85" s="1894" t="s">
        <v>277</v>
      </c>
      <c r="F85" s="1880" t="s">
        <v>1182</v>
      </c>
      <c r="G85" s="1157" t="s">
        <v>306</v>
      </c>
      <c r="H85" s="1157" t="s">
        <v>307</v>
      </c>
      <c r="I85" s="1158">
        <v>10.8</v>
      </c>
      <c r="J85" s="1157" t="s">
        <v>308</v>
      </c>
      <c r="K85" s="1157" t="s">
        <v>309</v>
      </c>
      <c r="L85" s="1880" t="s">
        <v>1184</v>
      </c>
      <c r="M85" s="1878">
        <v>2024</v>
      </c>
    </row>
    <row r="86" spans="1:13" ht="33" customHeight="1">
      <c r="A86" s="1881"/>
      <c r="B86" s="1881"/>
      <c r="C86" s="1881"/>
      <c r="D86" s="1883"/>
      <c r="E86" s="1894"/>
      <c r="F86" s="1881"/>
      <c r="G86" s="1157" t="s">
        <v>310</v>
      </c>
      <c r="H86" s="1157" t="s">
        <v>307</v>
      </c>
      <c r="I86" s="1158">
        <v>5.6</v>
      </c>
      <c r="J86" s="1157" t="s">
        <v>311</v>
      </c>
      <c r="K86" s="1157" t="s">
        <v>309</v>
      </c>
      <c r="L86" s="1881"/>
      <c r="M86" s="1879"/>
    </row>
    <row r="87" spans="1:13" ht="33" customHeight="1">
      <c r="A87" s="1880" t="s">
        <v>588</v>
      </c>
      <c r="B87" s="1880">
        <v>37</v>
      </c>
      <c r="C87" s="1880">
        <v>16.4</v>
      </c>
      <c r="D87" s="1882">
        <v>1</v>
      </c>
      <c r="E87" s="1894" t="s">
        <v>270</v>
      </c>
      <c r="F87" s="1880" t="s">
        <v>1182</v>
      </c>
      <c r="G87" s="1157" t="s">
        <v>306</v>
      </c>
      <c r="H87" s="1157" t="s">
        <v>307</v>
      </c>
      <c r="I87" s="1158">
        <v>11.6</v>
      </c>
      <c r="J87" s="1157" t="s">
        <v>308</v>
      </c>
      <c r="K87" s="1157" t="s">
        <v>309</v>
      </c>
      <c r="L87" s="1880" t="s">
        <v>1184</v>
      </c>
      <c r="M87" s="1878">
        <v>2024</v>
      </c>
    </row>
    <row r="88" spans="1:13" ht="33" customHeight="1">
      <c r="A88" s="1881"/>
      <c r="B88" s="1881"/>
      <c r="C88" s="1881"/>
      <c r="D88" s="1883"/>
      <c r="E88" s="1894"/>
      <c r="F88" s="1881"/>
      <c r="G88" s="1157" t="s">
        <v>310</v>
      </c>
      <c r="H88" s="1157" t="s">
        <v>307</v>
      </c>
      <c r="I88" s="1158">
        <v>5.5</v>
      </c>
      <c r="J88" s="1157" t="s">
        <v>311</v>
      </c>
      <c r="K88" s="1157" t="s">
        <v>309</v>
      </c>
      <c r="L88" s="1881"/>
      <c r="M88" s="1879"/>
    </row>
    <row r="89" spans="1:13" ht="33" customHeight="1">
      <c r="A89" s="1880" t="s">
        <v>588</v>
      </c>
      <c r="B89" s="1880">
        <v>37</v>
      </c>
      <c r="C89" s="1880">
        <v>16.5</v>
      </c>
      <c r="D89" s="1882">
        <v>0.8</v>
      </c>
      <c r="E89" s="1894" t="s">
        <v>270</v>
      </c>
      <c r="F89" s="1880" t="s">
        <v>1182</v>
      </c>
      <c r="G89" s="1157" t="s">
        <v>306</v>
      </c>
      <c r="H89" s="1157" t="s">
        <v>307</v>
      </c>
      <c r="I89" s="1158">
        <v>11.3</v>
      </c>
      <c r="J89" s="1157" t="s">
        <v>308</v>
      </c>
      <c r="K89" s="1157" t="s">
        <v>309</v>
      </c>
      <c r="L89" s="1880" t="s">
        <v>1184</v>
      </c>
      <c r="M89" s="1878">
        <v>2024</v>
      </c>
    </row>
    <row r="90" spans="1:13" ht="33" customHeight="1">
      <c r="A90" s="1881"/>
      <c r="B90" s="1881"/>
      <c r="C90" s="1881"/>
      <c r="D90" s="1883"/>
      <c r="E90" s="1894"/>
      <c r="F90" s="1881"/>
      <c r="G90" s="1157" t="s">
        <v>310</v>
      </c>
      <c r="H90" s="1157" t="s">
        <v>307</v>
      </c>
      <c r="I90" s="1158">
        <v>4.8</v>
      </c>
      <c r="J90" s="1157" t="s">
        <v>311</v>
      </c>
      <c r="K90" s="1157" t="s">
        <v>309</v>
      </c>
      <c r="L90" s="1881"/>
      <c r="M90" s="1879"/>
    </row>
    <row r="91" spans="1:13" ht="33" customHeight="1">
      <c r="A91" s="1880" t="s">
        <v>588</v>
      </c>
      <c r="B91" s="1880">
        <v>37</v>
      </c>
      <c r="C91" s="1880">
        <v>16.6</v>
      </c>
      <c r="D91" s="1882">
        <v>1</v>
      </c>
      <c r="E91" s="1894" t="s">
        <v>270</v>
      </c>
      <c r="F91" s="1880" t="s">
        <v>1182</v>
      </c>
      <c r="G91" s="1157" t="s">
        <v>306</v>
      </c>
      <c r="H91" s="1157" t="s">
        <v>307</v>
      </c>
      <c r="I91" s="1158">
        <v>10.6</v>
      </c>
      <c r="J91" s="1157" t="s">
        <v>308</v>
      </c>
      <c r="K91" s="1157" t="s">
        <v>309</v>
      </c>
      <c r="L91" s="1880" t="s">
        <v>1184</v>
      </c>
      <c r="M91" s="1878">
        <v>2024</v>
      </c>
    </row>
    <row r="92" spans="1:13" ht="33" customHeight="1">
      <c r="A92" s="1881"/>
      <c r="B92" s="1881"/>
      <c r="C92" s="1881"/>
      <c r="D92" s="1883"/>
      <c r="E92" s="1894"/>
      <c r="F92" s="1881"/>
      <c r="G92" s="1157" t="s">
        <v>310</v>
      </c>
      <c r="H92" s="1157" t="s">
        <v>307</v>
      </c>
      <c r="I92" s="1158">
        <v>5.3</v>
      </c>
      <c r="J92" s="1157" t="s">
        <v>311</v>
      </c>
      <c r="K92" s="1157" t="s">
        <v>309</v>
      </c>
      <c r="L92" s="1881"/>
      <c r="M92" s="1879"/>
    </row>
    <row r="93" spans="1:13" ht="33" customHeight="1">
      <c r="A93" s="1880" t="s">
        <v>588</v>
      </c>
      <c r="B93" s="1880">
        <v>43</v>
      </c>
      <c r="C93" s="1880" t="s">
        <v>1186</v>
      </c>
      <c r="D93" s="1882">
        <v>1</v>
      </c>
      <c r="E93" s="1894" t="s">
        <v>270</v>
      </c>
      <c r="F93" s="1880" t="s">
        <v>1182</v>
      </c>
      <c r="G93" s="1157" t="s">
        <v>306</v>
      </c>
      <c r="H93" s="1157" t="s">
        <v>307</v>
      </c>
      <c r="I93" s="1158">
        <v>10.6</v>
      </c>
      <c r="J93" s="1157" t="s">
        <v>308</v>
      </c>
      <c r="K93" s="1157" t="s">
        <v>309</v>
      </c>
      <c r="L93" s="1880" t="s">
        <v>1184</v>
      </c>
      <c r="M93" s="1878">
        <v>2024</v>
      </c>
    </row>
    <row r="94" spans="1:13" ht="33" customHeight="1">
      <c r="A94" s="1881"/>
      <c r="B94" s="1881"/>
      <c r="C94" s="1881"/>
      <c r="D94" s="1883"/>
      <c r="E94" s="1894"/>
      <c r="F94" s="1881"/>
      <c r="G94" s="1157" t="s">
        <v>310</v>
      </c>
      <c r="H94" s="1157" t="s">
        <v>307</v>
      </c>
      <c r="I94" s="1158">
        <v>5.1</v>
      </c>
      <c r="J94" s="1157" t="s">
        <v>311</v>
      </c>
      <c r="K94" s="1157" t="s">
        <v>309</v>
      </c>
      <c r="L94" s="1881"/>
      <c r="M94" s="1879"/>
    </row>
    <row r="95" spans="1:13" ht="36.75" customHeight="1">
      <c r="A95" s="1880" t="s">
        <v>588</v>
      </c>
      <c r="B95" s="1880">
        <v>43</v>
      </c>
      <c r="C95" s="1880" t="s">
        <v>1187</v>
      </c>
      <c r="D95" s="1882">
        <v>1</v>
      </c>
      <c r="E95" s="1894" t="s">
        <v>270</v>
      </c>
      <c r="F95" s="1880" t="s">
        <v>1182</v>
      </c>
      <c r="G95" s="1157" t="s">
        <v>306</v>
      </c>
      <c r="H95" s="1157" t="s">
        <v>307</v>
      </c>
      <c r="I95" s="1158">
        <v>10.5</v>
      </c>
      <c r="J95" s="1157" t="s">
        <v>308</v>
      </c>
      <c r="K95" s="1157" t="s">
        <v>309</v>
      </c>
      <c r="L95" s="1880" t="s">
        <v>1184</v>
      </c>
      <c r="M95" s="1878">
        <v>2024</v>
      </c>
    </row>
    <row r="96" spans="1:13" ht="40.5" customHeight="1">
      <c r="A96" s="1881"/>
      <c r="B96" s="1881"/>
      <c r="C96" s="1881"/>
      <c r="D96" s="1883"/>
      <c r="E96" s="1894"/>
      <c r="F96" s="1881"/>
      <c r="G96" s="1157" t="s">
        <v>310</v>
      </c>
      <c r="H96" s="1157" t="s">
        <v>307</v>
      </c>
      <c r="I96" s="1158">
        <v>5.5</v>
      </c>
      <c r="J96" s="1157" t="s">
        <v>311</v>
      </c>
      <c r="K96" s="1157" t="s">
        <v>309</v>
      </c>
      <c r="L96" s="1881"/>
      <c r="M96" s="1879"/>
    </row>
    <row r="97" spans="1:13" ht="18" customHeight="1">
      <c r="A97" s="1235" t="s">
        <v>312</v>
      </c>
      <c r="B97" s="1235"/>
      <c r="C97" s="1235"/>
      <c r="D97" s="1365">
        <f>D95+D93+D91+D89+D87+D85+D83+D81+D79+D77+D75+D73+D71</f>
        <v>12.4</v>
      </c>
      <c r="E97" s="58"/>
      <c r="F97" s="57"/>
      <c r="G97" s="60"/>
      <c r="H97" s="60"/>
      <c r="I97" s="67"/>
      <c r="J97" s="60"/>
      <c r="K97" s="60"/>
      <c r="L97" s="57"/>
      <c r="M97" s="60"/>
    </row>
    <row r="98" spans="1:13" ht="18" customHeight="1">
      <c r="A98" s="1884" t="s">
        <v>275</v>
      </c>
      <c r="B98" s="1885"/>
      <c r="C98" s="1885"/>
      <c r="D98" s="1885"/>
      <c r="E98" s="1885"/>
      <c r="F98" s="1885"/>
      <c r="G98" s="1885"/>
      <c r="H98" s="1885"/>
      <c r="I98" s="1885"/>
      <c r="J98" s="1885"/>
      <c r="K98" s="1885"/>
      <c r="L98" s="1885"/>
      <c r="M98" s="1885"/>
    </row>
    <row r="99" spans="1:13" ht="38.25" customHeight="1">
      <c r="A99" s="1880" t="s">
        <v>313</v>
      </c>
      <c r="B99" s="1880">
        <v>35</v>
      </c>
      <c r="C99" s="1880">
        <v>6.1</v>
      </c>
      <c r="D99" s="1882">
        <v>1</v>
      </c>
      <c r="E99" s="1880" t="s">
        <v>270</v>
      </c>
      <c r="F99" s="1880" t="s">
        <v>1182</v>
      </c>
      <c r="G99" s="1157" t="s">
        <v>306</v>
      </c>
      <c r="H99" s="1157" t="s">
        <v>307</v>
      </c>
      <c r="I99" s="1158">
        <v>11.7</v>
      </c>
      <c r="J99" s="1157" t="s">
        <v>308</v>
      </c>
      <c r="K99" s="1157" t="s">
        <v>309</v>
      </c>
      <c r="L99" s="1930" t="s">
        <v>1893</v>
      </c>
      <c r="M99" s="1878">
        <v>2024</v>
      </c>
    </row>
    <row r="100" spans="1:13" ht="69.75" customHeight="1">
      <c r="A100" s="1881"/>
      <c r="B100" s="1881"/>
      <c r="C100" s="1881"/>
      <c r="D100" s="1883"/>
      <c r="E100" s="1881"/>
      <c r="F100" s="1881"/>
      <c r="G100" s="1157" t="s">
        <v>310</v>
      </c>
      <c r="H100" s="1157" t="s">
        <v>307</v>
      </c>
      <c r="I100" s="1158">
        <v>1.7</v>
      </c>
      <c r="J100" s="1157" t="s">
        <v>311</v>
      </c>
      <c r="K100" s="1157" t="s">
        <v>309</v>
      </c>
      <c r="L100" s="1931"/>
      <c r="M100" s="1879"/>
    </row>
    <row r="101" spans="1:13" ht="37.5" customHeight="1">
      <c r="A101" s="1880" t="s">
        <v>313</v>
      </c>
      <c r="B101" s="1880">
        <v>47</v>
      </c>
      <c r="C101" s="1880">
        <v>1.2</v>
      </c>
      <c r="D101" s="1882">
        <v>1</v>
      </c>
      <c r="E101" s="1880" t="s">
        <v>270</v>
      </c>
      <c r="F101" s="1880" t="s">
        <v>1182</v>
      </c>
      <c r="G101" s="1157" t="s">
        <v>306</v>
      </c>
      <c r="H101" s="1157" t="s">
        <v>307</v>
      </c>
      <c r="I101" s="1158">
        <v>11.3</v>
      </c>
      <c r="J101" s="1157" t="s">
        <v>308</v>
      </c>
      <c r="K101" s="1157" t="s">
        <v>309</v>
      </c>
      <c r="L101" s="1930" t="s">
        <v>1893</v>
      </c>
      <c r="M101" s="1878">
        <v>2024</v>
      </c>
    </row>
    <row r="102" spans="1:13" ht="72" customHeight="1">
      <c r="A102" s="1881"/>
      <c r="B102" s="1881"/>
      <c r="C102" s="1881"/>
      <c r="D102" s="1883"/>
      <c r="E102" s="1881"/>
      <c r="F102" s="1881"/>
      <c r="G102" s="1157" t="s">
        <v>310</v>
      </c>
      <c r="H102" s="1157" t="s">
        <v>307</v>
      </c>
      <c r="I102" s="1158">
        <v>1.3</v>
      </c>
      <c r="J102" s="1157" t="s">
        <v>311</v>
      </c>
      <c r="K102" s="1157" t="s">
        <v>309</v>
      </c>
      <c r="L102" s="1931"/>
      <c r="M102" s="1879"/>
    </row>
    <row r="103" spans="1:13" ht="37.5" customHeight="1">
      <c r="A103" s="1880" t="s">
        <v>313</v>
      </c>
      <c r="B103" s="1880">
        <v>47</v>
      </c>
      <c r="C103" s="1880">
        <v>1.3</v>
      </c>
      <c r="D103" s="1882">
        <v>1</v>
      </c>
      <c r="E103" s="1880" t="s">
        <v>270</v>
      </c>
      <c r="F103" s="1880" t="s">
        <v>1182</v>
      </c>
      <c r="G103" s="1157" t="s">
        <v>306</v>
      </c>
      <c r="H103" s="1157" t="s">
        <v>307</v>
      </c>
      <c r="I103" s="1158">
        <v>11.1</v>
      </c>
      <c r="J103" s="1157" t="s">
        <v>308</v>
      </c>
      <c r="K103" s="1157" t="s">
        <v>309</v>
      </c>
      <c r="L103" s="1930" t="s">
        <v>1893</v>
      </c>
      <c r="M103" s="1878">
        <v>2024</v>
      </c>
    </row>
    <row r="104" spans="1:13" ht="71.25" customHeight="1">
      <c r="A104" s="1881"/>
      <c r="B104" s="1881"/>
      <c r="C104" s="1881"/>
      <c r="D104" s="1883"/>
      <c r="E104" s="1881"/>
      <c r="F104" s="1881"/>
      <c r="G104" s="1157" t="s">
        <v>310</v>
      </c>
      <c r="H104" s="1157" t="s">
        <v>307</v>
      </c>
      <c r="I104" s="1158">
        <v>1.4</v>
      </c>
      <c r="J104" s="1157" t="s">
        <v>311</v>
      </c>
      <c r="K104" s="1157" t="s">
        <v>309</v>
      </c>
      <c r="L104" s="1931"/>
      <c r="M104" s="1879"/>
    </row>
    <row r="105" spans="1:13" ht="37.5" customHeight="1">
      <c r="A105" s="1880" t="s">
        <v>313</v>
      </c>
      <c r="B105" s="1880">
        <v>47</v>
      </c>
      <c r="C105" s="1880">
        <v>1.4</v>
      </c>
      <c r="D105" s="1882">
        <v>1</v>
      </c>
      <c r="E105" s="1880" t="s">
        <v>270</v>
      </c>
      <c r="F105" s="1880" t="s">
        <v>1182</v>
      </c>
      <c r="G105" s="1157" t="s">
        <v>306</v>
      </c>
      <c r="H105" s="1157" t="s">
        <v>307</v>
      </c>
      <c r="I105" s="1158">
        <v>11</v>
      </c>
      <c r="J105" s="1157" t="s">
        <v>308</v>
      </c>
      <c r="K105" s="1157" t="s">
        <v>309</v>
      </c>
      <c r="L105" s="1930" t="s">
        <v>1893</v>
      </c>
      <c r="M105" s="1878">
        <v>2024</v>
      </c>
    </row>
    <row r="106" spans="1:13" ht="73.5" customHeight="1">
      <c r="A106" s="1881"/>
      <c r="B106" s="1881"/>
      <c r="C106" s="1881"/>
      <c r="D106" s="1883"/>
      <c r="E106" s="1881"/>
      <c r="F106" s="1881"/>
      <c r="G106" s="1157" t="s">
        <v>310</v>
      </c>
      <c r="H106" s="1157" t="s">
        <v>307</v>
      </c>
      <c r="I106" s="1158">
        <v>1.4</v>
      </c>
      <c r="J106" s="1157" t="s">
        <v>311</v>
      </c>
      <c r="K106" s="1157" t="s">
        <v>309</v>
      </c>
      <c r="L106" s="1931"/>
      <c r="M106" s="1879"/>
    </row>
    <row r="107" spans="1:13" ht="26.25" customHeight="1">
      <c r="A107" s="1880" t="s">
        <v>313</v>
      </c>
      <c r="B107" s="1880">
        <v>47</v>
      </c>
      <c r="C107" s="1880">
        <v>2.1</v>
      </c>
      <c r="D107" s="1882">
        <v>0.8</v>
      </c>
      <c r="E107" s="1880" t="s">
        <v>270</v>
      </c>
      <c r="F107" s="1880" t="s">
        <v>1182</v>
      </c>
      <c r="G107" s="1157" t="s">
        <v>306</v>
      </c>
      <c r="H107" s="1157" t="s">
        <v>307</v>
      </c>
      <c r="I107" s="1158">
        <v>11.5</v>
      </c>
      <c r="J107" s="1157" t="s">
        <v>308</v>
      </c>
      <c r="K107" s="1157" t="s">
        <v>309</v>
      </c>
      <c r="L107" s="1930" t="s">
        <v>1893</v>
      </c>
      <c r="M107" s="1878">
        <v>2024</v>
      </c>
    </row>
    <row r="108" spans="1:13" ht="77.25" customHeight="1">
      <c r="A108" s="1881"/>
      <c r="B108" s="1881"/>
      <c r="C108" s="1881"/>
      <c r="D108" s="1883"/>
      <c r="E108" s="1881"/>
      <c r="F108" s="1881"/>
      <c r="G108" s="1157" t="s">
        <v>310</v>
      </c>
      <c r="H108" s="1157" t="s">
        <v>307</v>
      </c>
      <c r="I108" s="1158">
        <v>1.7</v>
      </c>
      <c r="J108" s="1157" t="s">
        <v>311</v>
      </c>
      <c r="K108" s="1157" t="s">
        <v>309</v>
      </c>
      <c r="L108" s="1931"/>
      <c r="M108" s="1879"/>
    </row>
    <row r="109" spans="1:13" ht="37.5" customHeight="1">
      <c r="A109" s="1880" t="s">
        <v>313</v>
      </c>
      <c r="B109" s="1880">
        <v>47</v>
      </c>
      <c r="C109" s="1880">
        <v>2.2</v>
      </c>
      <c r="D109" s="1882">
        <v>0.9</v>
      </c>
      <c r="E109" s="1880" t="s">
        <v>270</v>
      </c>
      <c r="F109" s="1880" t="s">
        <v>1182</v>
      </c>
      <c r="G109" s="1157" t="s">
        <v>306</v>
      </c>
      <c r="H109" s="1157" t="s">
        <v>307</v>
      </c>
      <c r="I109" s="1158">
        <v>11</v>
      </c>
      <c r="J109" s="1157" t="s">
        <v>308</v>
      </c>
      <c r="K109" s="1157" t="s">
        <v>309</v>
      </c>
      <c r="L109" s="1930" t="s">
        <v>1893</v>
      </c>
      <c r="M109" s="1878">
        <v>2024</v>
      </c>
    </row>
    <row r="110" spans="1:13" ht="37.5" customHeight="1">
      <c r="A110" s="1881"/>
      <c r="B110" s="1881"/>
      <c r="C110" s="1881"/>
      <c r="D110" s="1883"/>
      <c r="E110" s="1881"/>
      <c r="F110" s="1881"/>
      <c r="G110" s="1157" t="s">
        <v>310</v>
      </c>
      <c r="H110" s="1157" t="s">
        <v>307</v>
      </c>
      <c r="I110" s="1158">
        <v>1.4</v>
      </c>
      <c r="J110" s="1157" t="s">
        <v>311</v>
      </c>
      <c r="K110" s="1157" t="s">
        <v>309</v>
      </c>
      <c r="L110" s="1931"/>
      <c r="M110" s="1879"/>
    </row>
    <row r="111" spans="1:13" ht="37.5" customHeight="1">
      <c r="A111" s="1880" t="s">
        <v>313</v>
      </c>
      <c r="B111" s="1880">
        <v>47</v>
      </c>
      <c r="C111" s="1880">
        <v>2.3</v>
      </c>
      <c r="D111" s="1882">
        <v>0.9</v>
      </c>
      <c r="E111" s="1880" t="s">
        <v>270</v>
      </c>
      <c r="F111" s="1880" t="s">
        <v>1182</v>
      </c>
      <c r="G111" s="1157" t="s">
        <v>306</v>
      </c>
      <c r="H111" s="1157" t="s">
        <v>307</v>
      </c>
      <c r="I111" s="1158">
        <v>11</v>
      </c>
      <c r="J111" s="1157" t="s">
        <v>308</v>
      </c>
      <c r="K111" s="1157" t="s">
        <v>309</v>
      </c>
      <c r="L111" s="1930" t="s">
        <v>1893</v>
      </c>
      <c r="M111" s="1878">
        <v>2024</v>
      </c>
    </row>
    <row r="112" spans="1:13" ht="37.5" customHeight="1">
      <c r="A112" s="1881"/>
      <c r="B112" s="1881"/>
      <c r="C112" s="1881"/>
      <c r="D112" s="1883"/>
      <c r="E112" s="1881"/>
      <c r="F112" s="1881"/>
      <c r="G112" s="1157" t="s">
        <v>310</v>
      </c>
      <c r="H112" s="1157" t="s">
        <v>307</v>
      </c>
      <c r="I112" s="1158">
        <v>1.4</v>
      </c>
      <c r="J112" s="1157" t="s">
        <v>311</v>
      </c>
      <c r="K112" s="1157" t="s">
        <v>309</v>
      </c>
      <c r="L112" s="1931"/>
      <c r="M112" s="1879"/>
    </row>
    <row r="113" spans="1:13" ht="27.75" customHeight="1">
      <c r="A113" s="1880" t="s">
        <v>313</v>
      </c>
      <c r="B113" s="1880">
        <v>55</v>
      </c>
      <c r="C113" s="1880" t="s">
        <v>1530</v>
      </c>
      <c r="D113" s="1882">
        <v>1</v>
      </c>
      <c r="E113" s="1880" t="s">
        <v>270</v>
      </c>
      <c r="F113" s="1880" t="s">
        <v>1182</v>
      </c>
      <c r="G113" s="1157" t="s">
        <v>306</v>
      </c>
      <c r="H113" s="1157" t="s">
        <v>307</v>
      </c>
      <c r="I113" s="1158">
        <v>12.9</v>
      </c>
      <c r="J113" s="1157" t="s">
        <v>308</v>
      </c>
      <c r="K113" s="1157" t="s">
        <v>309</v>
      </c>
      <c r="L113" s="1930" t="s">
        <v>1893</v>
      </c>
      <c r="M113" s="1878">
        <v>2024</v>
      </c>
    </row>
    <row r="114" spans="1:13" ht="81.75" customHeight="1">
      <c r="A114" s="1881"/>
      <c r="B114" s="1881"/>
      <c r="C114" s="1881"/>
      <c r="D114" s="1883"/>
      <c r="E114" s="1881"/>
      <c r="F114" s="1881"/>
      <c r="G114" s="1157" t="s">
        <v>310</v>
      </c>
      <c r="H114" s="1157" t="s">
        <v>307</v>
      </c>
      <c r="I114" s="1158">
        <v>1.9</v>
      </c>
      <c r="J114" s="1157" t="s">
        <v>311</v>
      </c>
      <c r="K114" s="1157" t="s">
        <v>309</v>
      </c>
      <c r="L114" s="1931"/>
      <c r="M114" s="1879"/>
    </row>
    <row r="115" spans="1:13" ht="56.25" customHeight="1">
      <c r="A115" s="1880" t="s">
        <v>313</v>
      </c>
      <c r="B115" s="1880">
        <v>55</v>
      </c>
      <c r="C115" s="1880" t="s">
        <v>1188</v>
      </c>
      <c r="D115" s="1882">
        <v>1</v>
      </c>
      <c r="E115" s="1880" t="s">
        <v>270</v>
      </c>
      <c r="F115" s="1880" t="s">
        <v>1182</v>
      </c>
      <c r="G115" s="1157" t="s">
        <v>306</v>
      </c>
      <c r="H115" s="1157" t="s">
        <v>307</v>
      </c>
      <c r="I115" s="1158">
        <v>12.5</v>
      </c>
      <c r="J115" s="1157" t="s">
        <v>308</v>
      </c>
      <c r="K115" s="1157" t="s">
        <v>309</v>
      </c>
      <c r="L115" s="1930" t="s">
        <v>1893</v>
      </c>
      <c r="M115" s="1878">
        <v>2024</v>
      </c>
    </row>
    <row r="116" spans="1:13" ht="56.25" customHeight="1">
      <c r="A116" s="1881"/>
      <c r="B116" s="1881"/>
      <c r="C116" s="1881"/>
      <c r="D116" s="1883"/>
      <c r="E116" s="1881"/>
      <c r="F116" s="1881"/>
      <c r="G116" s="1157" t="s">
        <v>310</v>
      </c>
      <c r="H116" s="1157" t="s">
        <v>307</v>
      </c>
      <c r="I116" s="1158">
        <v>1.9</v>
      </c>
      <c r="J116" s="1157" t="s">
        <v>311</v>
      </c>
      <c r="K116" s="1157" t="s">
        <v>309</v>
      </c>
      <c r="L116" s="1931"/>
      <c r="M116" s="1879"/>
    </row>
    <row r="117" spans="1:13" ht="56.25" customHeight="1">
      <c r="A117" s="1880" t="s">
        <v>313</v>
      </c>
      <c r="B117" s="1880">
        <v>55</v>
      </c>
      <c r="C117" s="1880" t="s">
        <v>1189</v>
      </c>
      <c r="D117" s="1882">
        <v>1</v>
      </c>
      <c r="E117" s="1880" t="s">
        <v>270</v>
      </c>
      <c r="F117" s="1880" t="s">
        <v>1182</v>
      </c>
      <c r="G117" s="1157" t="s">
        <v>306</v>
      </c>
      <c r="H117" s="1157" t="s">
        <v>307</v>
      </c>
      <c r="I117" s="1158">
        <v>11.5</v>
      </c>
      <c r="J117" s="1157" t="s">
        <v>308</v>
      </c>
      <c r="K117" s="1157" t="s">
        <v>309</v>
      </c>
      <c r="L117" s="1930" t="s">
        <v>1893</v>
      </c>
      <c r="M117" s="1878">
        <v>2024</v>
      </c>
    </row>
    <row r="118" spans="1:13" ht="56.25" customHeight="1">
      <c r="A118" s="1881"/>
      <c r="B118" s="1881"/>
      <c r="C118" s="1881"/>
      <c r="D118" s="1883"/>
      <c r="E118" s="1881"/>
      <c r="F118" s="1881"/>
      <c r="G118" s="1157" t="s">
        <v>310</v>
      </c>
      <c r="H118" s="1157" t="s">
        <v>307</v>
      </c>
      <c r="I118" s="1158">
        <v>1.6</v>
      </c>
      <c r="J118" s="1157" t="s">
        <v>311</v>
      </c>
      <c r="K118" s="1157" t="s">
        <v>309</v>
      </c>
      <c r="L118" s="1931"/>
      <c r="M118" s="1879"/>
    </row>
    <row r="119" spans="1:13" ht="56.25" customHeight="1">
      <c r="A119" s="1880" t="s">
        <v>313</v>
      </c>
      <c r="B119" s="1880">
        <v>55</v>
      </c>
      <c r="C119" s="1880" t="s">
        <v>1877</v>
      </c>
      <c r="D119" s="1882">
        <v>1</v>
      </c>
      <c r="E119" s="1880" t="s">
        <v>270</v>
      </c>
      <c r="F119" s="1880" t="s">
        <v>1182</v>
      </c>
      <c r="G119" s="1157" t="s">
        <v>306</v>
      </c>
      <c r="H119" s="1157" t="s">
        <v>307</v>
      </c>
      <c r="I119" s="1158">
        <v>12.3</v>
      </c>
      <c r="J119" s="1157" t="s">
        <v>308</v>
      </c>
      <c r="K119" s="1157" t="s">
        <v>309</v>
      </c>
      <c r="L119" s="1930" t="s">
        <v>1893</v>
      </c>
      <c r="M119" s="1878">
        <v>2024</v>
      </c>
    </row>
    <row r="120" spans="1:13" ht="56.25" customHeight="1">
      <c r="A120" s="1881"/>
      <c r="B120" s="1881"/>
      <c r="C120" s="1881"/>
      <c r="D120" s="1883"/>
      <c r="E120" s="1881"/>
      <c r="F120" s="1881"/>
      <c r="G120" s="1157" t="s">
        <v>310</v>
      </c>
      <c r="H120" s="1157" t="s">
        <v>307</v>
      </c>
      <c r="I120" s="1158">
        <v>1.6</v>
      </c>
      <c r="J120" s="1157" t="s">
        <v>311</v>
      </c>
      <c r="K120" s="1157" t="s">
        <v>309</v>
      </c>
      <c r="L120" s="1931"/>
      <c r="M120" s="1879"/>
    </row>
    <row r="121" spans="1:13" ht="56.25" customHeight="1">
      <c r="A121" s="1880" t="s">
        <v>313</v>
      </c>
      <c r="B121" s="1880">
        <v>55</v>
      </c>
      <c r="C121" s="1880" t="s">
        <v>1878</v>
      </c>
      <c r="D121" s="1882">
        <v>1</v>
      </c>
      <c r="E121" s="1880" t="s">
        <v>270</v>
      </c>
      <c r="F121" s="1880" t="s">
        <v>1182</v>
      </c>
      <c r="G121" s="1157" t="s">
        <v>306</v>
      </c>
      <c r="H121" s="1157" t="s">
        <v>307</v>
      </c>
      <c r="I121" s="1158">
        <v>12</v>
      </c>
      <c r="J121" s="1157" t="s">
        <v>308</v>
      </c>
      <c r="K121" s="1157" t="s">
        <v>309</v>
      </c>
      <c r="L121" s="1930" t="s">
        <v>1893</v>
      </c>
      <c r="M121" s="1878">
        <v>2024</v>
      </c>
    </row>
    <row r="122" spans="1:13" ht="56.25" customHeight="1">
      <c r="A122" s="1881"/>
      <c r="B122" s="1881"/>
      <c r="C122" s="1881"/>
      <c r="D122" s="1883"/>
      <c r="E122" s="1881"/>
      <c r="F122" s="1881"/>
      <c r="G122" s="1157" t="s">
        <v>310</v>
      </c>
      <c r="H122" s="1157" t="s">
        <v>307</v>
      </c>
      <c r="I122" s="1158">
        <v>1.6</v>
      </c>
      <c r="J122" s="1157" t="s">
        <v>311</v>
      </c>
      <c r="K122" s="1157" t="s">
        <v>309</v>
      </c>
      <c r="L122" s="1931"/>
      <c r="M122" s="1879"/>
    </row>
    <row r="123" spans="1:13" ht="56.25" customHeight="1">
      <c r="A123" s="1880" t="s">
        <v>313</v>
      </c>
      <c r="B123" s="1880">
        <v>59</v>
      </c>
      <c r="C123" s="1880">
        <v>2.1</v>
      </c>
      <c r="D123" s="1882">
        <v>1</v>
      </c>
      <c r="E123" s="1880" t="s">
        <v>270</v>
      </c>
      <c r="F123" s="1880" t="s">
        <v>1182</v>
      </c>
      <c r="G123" s="1157" t="s">
        <v>306</v>
      </c>
      <c r="H123" s="1157" t="s">
        <v>307</v>
      </c>
      <c r="I123" s="1158">
        <v>11.3</v>
      </c>
      <c r="J123" s="1157" t="s">
        <v>308</v>
      </c>
      <c r="K123" s="1157" t="s">
        <v>309</v>
      </c>
      <c r="L123" s="1930" t="s">
        <v>1893</v>
      </c>
      <c r="M123" s="1878">
        <v>2024</v>
      </c>
    </row>
    <row r="124" spans="1:13" ht="56.25" customHeight="1">
      <c r="A124" s="1881"/>
      <c r="B124" s="1934"/>
      <c r="C124" s="1934"/>
      <c r="D124" s="1935"/>
      <c r="E124" s="1881"/>
      <c r="F124" s="1881"/>
      <c r="G124" s="1157" t="s">
        <v>310</v>
      </c>
      <c r="H124" s="1157" t="s">
        <v>307</v>
      </c>
      <c r="I124" s="1158">
        <v>1.2</v>
      </c>
      <c r="J124" s="1157" t="s">
        <v>311</v>
      </c>
      <c r="K124" s="1157" t="s">
        <v>309</v>
      </c>
      <c r="L124" s="1931"/>
      <c r="M124" s="1879"/>
    </row>
    <row r="125" spans="1:13" ht="56.25" customHeight="1">
      <c r="A125" s="1880" t="s">
        <v>313</v>
      </c>
      <c r="B125" s="1880">
        <v>59</v>
      </c>
      <c r="C125" s="1880">
        <v>2.2</v>
      </c>
      <c r="D125" s="1882">
        <v>1</v>
      </c>
      <c r="E125" s="1880" t="s">
        <v>270</v>
      </c>
      <c r="F125" s="1880" t="s">
        <v>1182</v>
      </c>
      <c r="G125" s="1157" t="s">
        <v>306</v>
      </c>
      <c r="H125" s="1157" t="s">
        <v>307</v>
      </c>
      <c r="I125" s="1158">
        <v>11.4</v>
      </c>
      <c r="J125" s="1157" t="s">
        <v>308</v>
      </c>
      <c r="K125" s="1157" t="s">
        <v>309</v>
      </c>
      <c r="L125" s="1930" t="s">
        <v>1893</v>
      </c>
      <c r="M125" s="1878">
        <v>2024</v>
      </c>
    </row>
    <row r="126" spans="1:13" ht="56.25" customHeight="1">
      <c r="A126" s="1881"/>
      <c r="B126" s="1934"/>
      <c r="C126" s="1934"/>
      <c r="D126" s="1935"/>
      <c r="E126" s="1881"/>
      <c r="F126" s="1881"/>
      <c r="G126" s="1157" t="s">
        <v>310</v>
      </c>
      <c r="H126" s="1157" t="s">
        <v>307</v>
      </c>
      <c r="I126" s="1158">
        <v>1.3</v>
      </c>
      <c r="J126" s="1157" t="s">
        <v>311</v>
      </c>
      <c r="K126" s="1157" t="s">
        <v>309</v>
      </c>
      <c r="L126" s="1931"/>
      <c r="M126" s="1879"/>
    </row>
    <row r="127" spans="1:13" ht="47.25" customHeight="1">
      <c r="A127" s="1880" t="s">
        <v>313</v>
      </c>
      <c r="B127" s="1880">
        <v>59</v>
      </c>
      <c r="C127" s="1880">
        <v>2.3</v>
      </c>
      <c r="D127" s="1882">
        <v>1</v>
      </c>
      <c r="E127" s="1880" t="s">
        <v>270</v>
      </c>
      <c r="F127" s="1880" t="s">
        <v>1182</v>
      </c>
      <c r="G127" s="1157" t="s">
        <v>306</v>
      </c>
      <c r="H127" s="1157" t="s">
        <v>307</v>
      </c>
      <c r="I127" s="1158">
        <v>12.3</v>
      </c>
      <c r="J127" s="1157" t="s">
        <v>308</v>
      </c>
      <c r="K127" s="1157" t="s">
        <v>309</v>
      </c>
      <c r="L127" s="1930" t="s">
        <v>1893</v>
      </c>
      <c r="M127" s="1878">
        <v>2024</v>
      </c>
    </row>
    <row r="128" spans="1:13" ht="59.25" customHeight="1">
      <c r="A128" s="1881"/>
      <c r="B128" s="1934"/>
      <c r="C128" s="1934"/>
      <c r="D128" s="1935"/>
      <c r="E128" s="1881"/>
      <c r="F128" s="1881"/>
      <c r="G128" s="1157" t="s">
        <v>310</v>
      </c>
      <c r="H128" s="1157" t="s">
        <v>307</v>
      </c>
      <c r="I128" s="1158">
        <v>1.3</v>
      </c>
      <c r="J128" s="1157" t="s">
        <v>311</v>
      </c>
      <c r="K128" s="1157" t="s">
        <v>309</v>
      </c>
      <c r="L128" s="1931"/>
      <c r="M128" s="1879"/>
    </row>
    <row r="129" spans="1:13" ht="40.5" customHeight="1">
      <c r="A129" s="1880" t="s">
        <v>313</v>
      </c>
      <c r="B129" s="1880">
        <v>59</v>
      </c>
      <c r="C129" s="1880">
        <v>2.4</v>
      </c>
      <c r="D129" s="1882">
        <v>1</v>
      </c>
      <c r="E129" s="1880" t="s">
        <v>270</v>
      </c>
      <c r="F129" s="1880" t="s">
        <v>1182</v>
      </c>
      <c r="G129" s="1157" t="s">
        <v>306</v>
      </c>
      <c r="H129" s="1157" t="s">
        <v>307</v>
      </c>
      <c r="I129" s="1158">
        <v>12.1</v>
      </c>
      <c r="J129" s="1157" t="s">
        <v>308</v>
      </c>
      <c r="K129" s="1157" t="s">
        <v>309</v>
      </c>
      <c r="L129" s="1930" t="s">
        <v>1893</v>
      </c>
      <c r="M129" s="1878">
        <v>2024</v>
      </c>
    </row>
    <row r="130" spans="1:13" ht="70.5" customHeight="1">
      <c r="A130" s="1881"/>
      <c r="B130" s="1934"/>
      <c r="C130" s="1934"/>
      <c r="D130" s="1935"/>
      <c r="E130" s="1881"/>
      <c r="F130" s="1881"/>
      <c r="G130" s="1157" t="s">
        <v>310</v>
      </c>
      <c r="H130" s="1157" t="s">
        <v>307</v>
      </c>
      <c r="I130" s="1158">
        <v>1.3</v>
      </c>
      <c r="J130" s="1157" t="s">
        <v>311</v>
      </c>
      <c r="K130" s="1157" t="s">
        <v>309</v>
      </c>
      <c r="L130" s="1931"/>
      <c r="M130" s="1879"/>
    </row>
    <row r="131" spans="1:13" ht="40.5" customHeight="1">
      <c r="A131" s="1880" t="s">
        <v>313</v>
      </c>
      <c r="B131" s="1880">
        <v>59</v>
      </c>
      <c r="C131" s="1880">
        <v>2.5</v>
      </c>
      <c r="D131" s="1882">
        <v>1</v>
      </c>
      <c r="E131" s="1880" t="s">
        <v>270</v>
      </c>
      <c r="F131" s="1880" t="s">
        <v>1182</v>
      </c>
      <c r="G131" s="1157" t="s">
        <v>306</v>
      </c>
      <c r="H131" s="1157" t="s">
        <v>307</v>
      </c>
      <c r="I131" s="1158">
        <v>12.3</v>
      </c>
      <c r="J131" s="1157" t="s">
        <v>308</v>
      </c>
      <c r="K131" s="1157" t="s">
        <v>309</v>
      </c>
      <c r="L131" s="1930" t="s">
        <v>1893</v>
      </c>
      <c r="M131" s="1878">
        <v>2024</v>
      </c>
    </row>
    <row r="132" spans="1:13" ht="73.5" customHeight="1">
      <c r="A132" s="1881"/>
      <c r="B132" s="1934"/>
      <c r="C132" s="1934"/>
      <c r="D132" s="1935"/>
      <c r="E132" s="1881"/>
      <c r="F132" s="1881"/>
      <c r="G132" s="1157" t="s">
        <v>310</v>
      </c>
      <c r="H132" s="1157" t="s">
        <v>307</v>
      </c>
      <c r="I132" s="1158">
        <v>1.5</v>
      </c>
      <c r="J132" s="1157" t="s">
        <v>311</v>
      </c>
      <c r="K132" s="1157" t="s">
        <v>309</v>
      </c>
      <c r="L132" s="1931"/>
      <c r="M132" s="1879"/>
    </row>
    <row r="133" spans="1:14" ht="15.75" customHeight="1">
      <c r="A133" s="1159" t="s">
        <v>312</v>
      </c>
      <c r="B133" s="1159"/>
      <c r="C133" s="1159"/>
      <c r="D133" s="1367">
        <f>D131+D129+D127+D125+D123+D121+D119+D117+D115+D113+D111+D109+D107+D105+D103+D101+D99</f>
        <v>16.6</v>
      </c>
      <c r="E133" s="1157"/>
      <c r="F133" s="1157"/>
      <c r="G133" s="1157"/>
      <c r="H133" s="1157"/>
      <c r="I133" s="1157"/>
      <c r="J133" s="1157"/>
      <c r="K133" s="1157"/>
      <c r="L133" s="1157"/>
      <c r="M133" s="1157"/>
      <c r="N133" s="1366"/>
    </row>
    <row r="134" spans="1:13" ht="18" customHeight="1">
      <c r="A134" s="1891" t="s">
        <v>283</v>
      </c>
      <c r="B134" s="1932"/>
      <c r="C134" s="1932"/>
      <c r="D134" s="1932"/>
      <c r="E134" s="1932"/>
      <c r="F134" s="1932"/>
      <c r="G134" s="1932"/>
      <c r="H134" s="1932"/>
      <c r="I134" s="1932"/>
      <c r="J134" s="1932"/>
      <c r="K134" s="1932"/>
      <c r="L134" s="1932"/>
      <c r="M134" s="1933"/>
    </row>
    <row r="135" spans="1:13" ht="45.75" customHeight="1">
      <c r="A135" s="1880" t="s">
        <v>285</v>
      </c>
      <c r="B135" s="1880">
        <v>23</v>
      </c>
      <c r="C135" s="1880">
        <v>1.3</v>
      </c>
      <c r="D135" s="1882">
        <v>1</v>
      </c>
      <c r="E135" s="1880" t="s">
        <v>277</v>
      </c>
      <c r="F135" s="1880" t="s">
        <v>1182</v>
      </c>
      <c r="G135" s="1157" t="s">
        <v>306</v>
      </c>
      <c r="H135" s="1157" t="s">
        <v>307</v>
      </c>
      <c r="I135" s="1158">
        <v>11.6</v>
      </c>
      <c r="J135" s="1157" t="s">
        <v>308</v>
      </c>
      <c r="K135" s="1157" t="s">
        <v>309</v>
      </c>
      <c r="L135" s="1880" t="s">
        <v>1184</v>
      </c>
      <c r="M135" s="1878">
        <v>2024</v>
      </c>
    </row>
    <row r="136" spans="1:13" ht="44.25" customHeight="1">
      <c r="A136" s="1881"/>
      <c r="B136" s="1881"/>
      <c r="C136" s="1881"/>
      <c r="D136" s="1883"/>
      <c r="E136" s="1881"/>
      <c r="F136" s="1881"/>
      <c r="G136" s="1157" t="s">
        <v>310</v>
      </c>
      <c r="H136" s="1157" t="s">
        <v>307</v>
      </c>
      <c r="I136" s="1158">
        <v>7.59</v>
      </c>
      <c r="J136" s="1157" t="s">
        <v>311</v>
      </c>
      <c r="K136" s="1157" t="s">
        <v>309</v>
      </c>
      <c r="L136" s="1881"/>
      <c r="M136" s="1879"/>
    </row>
    <row r="137" spans="1:13" ht="44.25" customHeight="1">
      <c r="A137" s="1880" t="s">
        <v>285</v>
      </c>
      <c r="B137" s="1880">
        <v>23</v>
      </c>
      <c r="C137" s="1880">
        <v>1.4</v>
      </c>
      <c r="D137" s="1882">
        <v>1</v>
      </c>
      <c r="E137" s="1880" t="s">
        <v>277</v>
      </c>
      <c r="F137" s="1880" t="s">
        <v>1182</v>
      </c>
      <c r="G137" s="1157" t="s">
        <v>306</v>
      </c>
      <c r="H137" s="1157" t="s">
        <v>307</v>
      </c>
      <c r="I137" s="1158">
        <v>10.8</v>
      </c>
      <c r="J137" s="1157" t="s">
        <v>308</v>
      </c>
      <c r="K137" s="1157" t="s">
        <v>309</v>
      </c>
      <c r="L137" s="1880" t="s">
        <v>1184</v>
      </c>
      <c r="M137" s="1878">
        <v>2024</v>
      </c>
    </row>
    <row r="138" spans="1:13" ht="44.25" customHeight="1">
      <c r="A138" s="1881"/>
      <c r="B138" s="1881"/>
      <c r="C138" s="1881"/>
      <c r="D138" s="1883"/>
      <c r="E138" s="1881"/>
      <c r="F138" s="1881"/>
      <c r="G138" s="1157" t="s">
        <v>310</v>
      </c>
      <c r="H138" s="1157" t="s">
        <v>307</v>
      </c>
      <c r="I138" s="1158">
        <v>8.4</v>
      </c>
      <c r="J138" s="1157" t="s">
        <v>311</v>
      </c>
      <c r="K138" s="1157" t="s">
        <v>309</v>
      </c>
      <c r="L138" s="1881"/>
      <c r="M138" s="1879"/>
    </row>
    <row r="139" spans="1:13" ht="44.25" customHeight="1">
      <c r="A139" s="1880" t="s">
        <v>285</v>
      </c>
      <c r="B139" s="1880">
        <v>23</v>
      </c>
      <c r="C139" s="1880">
        <v>1.5</v>
      </c>
      <c r="D139" s="1882">
        <v>1</v>
      </c>
      <c r="E139" s="1880" t="s">
        <v>277</v>
      </c>
      <c r="F139" s="1880" t="s">
        <v>1182</v>
      </c>
      <c r="G139" s="1157" t="s">
        <v>306</v>
      </c>
      <c r="H139" s="1157" t="s">
        <v>307</v>
      </c>
      <c r="I139" s="1158">
        <v>10.6</v>
      </c>
      <c r="J139" s="1157" t="s">
        <v>308</v>
      </c>
      <c r="K139" s="1157" t="s">
        <v>309</v>
      </c>
      <c r="L139" s="1880" t="s">
        <v>1184</v>
      </c>
      <c r="M139" s="1878">
        <v>2024</v>
      </c>
    </row>
    <row r="140" spans="1:13" ht="44.25" customHeight="1">
      <c r="A140" s="1881"/>
      <c r="B140" s="1881"/>
      <c r="C140" s="1881"/>
      <c r="D140" s="1883"/>
      <c r="E140" s="1881"/>
      <c r="F140" s="1881"/>
      <c r="G140" s="1157" t="s">
        <v>310</v>
      </c>
      <c r="H140" s="1157" t="s">
        <v>307</v>
      </c>
      <c r="I140" s="1158">
        <v>7.5</v>
      </c>
      <c r="J140" s="1157" t="s">
        <v>311</v>
      </c>
      <c r="K140" s="1157" t="s">
        <v>309</v>
      </c>
      <c r="L140" s="1881"/>
      <c r="M140" s="1879"/>
    </row>
    <row r="141" spans="1:13" ht="44.25" customHeight="1">
      <c r="A141" s="1880" t="s">
        <v>285</v>
      </c>
      <c r="B141" s="1880">
        <v>23</v>
      </c>
      <c r="C141" s="1880">
        <v>1.6</v>
      </c>
      <c r="D141" s="1882">
        <v>1</v>
      </c>
      <c r="E141" s="1880" t="s">
        <v>277</v>
      </c>
      <c r="F141" s="1880" t="s">
        <v>1182</v>
      </c>
      <c r="G141" s="1157" t="s">
        <v>306</v>
      </c>
      <c r="H141" s="1157" t="s">
        <v>307</v>
      </c>
      <c r="I141" s="1158">
        <v>11.8</v>
      </c>
      <c r="J141" s="1157" t="s">
        <v>308</v>
      </c>
      <c r="K141" s="1157" t="s">
        <v>309</v>
      </c>
      <c r="L141" s="1880" t="s">
        <v>1184</v>
      </c>
      <c r="M141" s="1878">
        <v>2024</v>
      </c>
    </row>
    <row r="142" spans="1:13" ht="44.25" customHeight="1">
      <c r="A142" s="1881"/>
      <c r="B142" s="1881"/>
      <c r="C142" s="1881"/>
      <c r="D142" s="1883"/>
      <c r="E142" s="1881"/>
      <c r="F142" s="1881"/>
      <c r="G142" s="1157" t="s">
        <v>310</v>
      </c>
      <c r="H142" s="1157" t="s">
        <v>307</v>
      </c>
      <c r="I142" s="1158">
        <v>8</v>
      </c>
      <c r="J142" s="1157" t="s">
        <v>311</v>
      </c>
      <c r="K142" s="1157" t="s">
        <v>309</v>
      </c>
      <c r="L142" s="1881"/>
      <c r="M142" s="1879"/>
    </row>
    <row r="143" spans="1:13" ht="44.25" customHeight="1">
      <c r="A143" s="1880" t="s">
        <v>285</v>
      </c>
      <c r="B143" s="1880">
        <v>23</v>
      </c>
      <c r="C143" s="1880">
        <v>1.7</v>
      </c>
      <c r="D143" s="1882">
        <v>1</v>
      </c>
      <c r="E143" s="1880" t="s">
        <v>277</v>
      </c>
      <c r="F143" s="1880" t="s">
        <v>1182</v>
      </c>
      <c r="G143" s="1157" t="s">
        <v>306</v>
      </c>
      <c r="H143" s="1157" t="s">
        <v>307</v>
      </c>
      <c r="I143" s="1158">
        <v>12.2</v>
      </c>
      <c r="J143" s="1157" t="s">
        <v>308</v>
      </c>
      <c r="K143" s="1157" t="s">
        <v>309</v>
      </c>
      <c r="L143" s="1880" t="s">
        <v>1184</v>
      </c>
      <c r="M143" s="1878">
        <v>2024</v>
      </c>
    </row>
    <row r="144" spans="1:13" ht="44.25" customHeight="1">
      <c r="A144" s="1881"/>
      <c r="B144" s="1881"/>
      <c r="C144" s="1881"/>
      <c r="D144" s="1883"/>
      <c r="E144" s="1881"/>
      <c r="F144" s="1881"/>
      <c r="G144" s="1157" t="s">
        <v>310</v>
      </c>
      <c r="H144" s="1157" t="s">
        <v>307</v>
      </c>
      <c r="I144" s="1158">
        <v>7.2</v>
      </c>
      <c r="J144" s="1157" t="s">
        <v>311</v>
      </c>
      <c r="K144" s="1157" t="s">
        <v>309</v>
      </c>
      <c r="L144" s="1881"/>
      <c r="M144" s="1879"/>
    </row>
    <row r="145" spans="1:13" ht="44.25" customHeight="1">
      <c r="A145" s="1880" t="s">
        <v>1879</v>
      </c>
      <c r="B145" s="1880">
        <v>40</v>
      </c>
      <c r="C145" s="1880">
        <v>33.1</v>
      </c>
      <c r="D145" s="1882">
        <v>0.8</v>
      </c>
      <c r="E145" s="1880" t="s">
        <v>277</v>
      </c>
      <c r="F145" s="1880" t="s">
        <v>1182</v>
      </c>
      <c r="G145" s="1157" t="s">
        <v>306</v>
      </c>
      <c r="H145" s="1157" t="s">
        <v>307</v>
      </c>
      <c r="I145" s="1158">
        <v>11.25</v>
      </c>
      <c r="J145" s="1157" t="s">
        <v>308</v>
      </c>
      <c r="K145" s="1157" t="s">
        <v>309</v>
      </c>
      <c r="L145" s="1880" t="s">
        <v>1880</v>
      </c>
      <c r="M145" s="1878">
        <v>2024</v>
      </c>
    </row>
    <row r="146" spans="1:13" ht="44.25" customHeight="1">
      <c r="A146" s="1881"/>
      <c r="B146" s="1881"/>
      <c r="C146" s="1881"/>
      <c r="D146" s="1883"/>
      <c r="E146" s="1881"/>
      <c r="F146" s="1881"/>
      <c r="G146" s="1157" t="s">
        <v>310</v>
      </c>
      <c r="H146" s="1157" t="s">
        <v>307</v>
      </c>
      <c r="I146" s="1158">
        <v>6.8</v>
      </c>
      <c r="J146" s="1157" t="s">
        <v>311</v>
      </c>
      <c r="K146" s="1157" t="s">
        <v>309</v>
      </c>
      <c r="L146" s="1881"/>
      <c r="M146" s="1879"/>
    </row>
    <row r="147" spans="1:13" ht="44.25" customHeight="1">
      <c r="A147" s="1880" t="s">
        <v>590</v>
      </c>
      <c r="B147" s="1880">
        <v>53</v>
      </c>
      <c r="C147" s="1880">
        <v>11.2</v>
      </c>
      <c r="D147" s="1882">
        <v>1</v>
      </c>
      <c r="E147" s="1880" t="s">
        <v>277</v>
      </c>
      <c r="F147" s="1880" t="s">
        <v>1182</v>
      </c>
      <c r="G147" s="1157" t="s">
        <v>306</v>
      </c>
      <c r="H147" s="1157" t="s">
        <v>307</v>
      </c>
      <c r="I147" s="1158">
        <v>10.5</v>
      </c>
      <c r="J147" s="1157" t="s">
        <v>308</v>
      </c>
      <c r="K147" s="1157" t="s">
        <v>309</v>
      </c>
      <c r="L147" s="1880" t="s">
        <v>1184</v>
      </c>
      <c r="M147" s="1878">
        <v>2024</v>
      </c>
    </row>
    <row r="148" spans="1:13" ht="44.25" customHeight="1">
      <c r="A148" s="1881"/>
      <c r="B148" s="1881"/>
      <c r="C148" s="1881"/>
      <c r="D148" s="1883"/>
      <c r="E148" s="1881"/>
      <c r="F148" s="1881"/>
      <c r="G148" s="1157" t="s">
        <v>310</v>
      </c>
      <c r="H148" s="1157" t="s">
        <v>307</v>
      </c>
      <c r="I148" s="1158">
        <v>7.4</v>
      </c>
      <c r="J148" s="1157" t="s">
        <v>311</v>
      </c>
      <c r="K148" s="1157" t="s">
        <v>309</v>
      </c>
      <c r="L148" s="1881"/>
      <c r="M148" s="1879"/>
    </row>
    <row r="149" spans="1:13" ht="44.25" customHeight="1">
      <c r="A149" s="1880" t="s">
        <v>590</v>
      </c>
      <c r="B149" s="1880">
        <v>53</v>
      </c>
      <c r="C149" s="1880">
        <v>11.3</v>
      </c>
      <c r="D149" s="1882">
        <v>1</v>
      </c>
      <c r="E149" s="1880" t="s">
        <v>277</v>
      </c>
      <c r="F149" s="1880" t="s">
        <v>1182</v>
      </c>
      <c r="G149" s="1157" t="s">
        <v>306</v>
      </c>
      <c r="H149" s="1157" t="s">
        <v>307</v>
      </c>
      <c r="I149" s="1158">
        <v>11.3</v>
      </c>
      <c r="J149" s="1157" t="s">
        <v>308</v>
      </c>
      <c r="K149" s="1157" t="s">
        <v>309</v>
      </c>
      <c r="L149" s="1880" t="s">
        <v>1184</v>
      </c>
      <c r="M149" s="1878">
        <v>2024</v>
      </c>
    </row>
    <row r="150" spans="1:13" ht="44.25" customHeight="1">
      <c r="A150" s="1881"/>
      <c r="B150" s="1881"/>
      <c r="C150" s="1881"/>
      <c r="D150" s="1883"/>
      <c r="E150" s="1881"/>
      <c r="F150" s="1881"/>
      <c r="G150" s="1157" t="s">
        <v>310</v>
      </c>
      <c r="H150" s="1157" t="s">
        <v>307</v>
      </c>
      <c r="I150" s="1158">
        <v>6.8</v>
      </c>
      <c r="J150" s="1157" t="s">
        <v>311</v>
      </c>
      <c r="K150" s="1157" t="s">
        <v>309</v>
      </c>
      <c r="L150" s="1881"/>
      <c r="M150" s="1879"/>
    </row>
    <row r="151" spans="1:13" ht="44.25" customHeight="1">
      <c r="A151" s="1880" t="s">
        <v>590</v>
      </c>
      <c r="B151" s="1880">
        <v>53</v>
      </c>
      <c r="C151" s="1880">
        <v>11.4</v>
      </c>
      <c r="D151" s="1882">
        <v>1</v>
      </c>
      <c r="E151" s="1880" t="s">
        <v>277</v>
      </c>
      <c r="F151" s="1880" t="s">
        <v>1182</v>
      </c>
      <c r="G151" s="1157" t="s">
        <v>306</v>
      </c>
      <c r="H151" s="1157" t="s">
        <v>307</v>
      </c>
      <c r="I151" s="1158">
        <v>12</v>
      </c>
      <c r="J151" s="1157" t="s">
        <v>308</v>
      </c>
      <c r="K151" s="1157" t="s">
        <v>309</v>
      </c>
      <c r="L151" s="1880" t="s">
        <v>1184</v>
      </c>
      <c r="M151" s="1878">
        <v>2024</v>
      </c>
    </row>
    <row r="152" spans="1:13" ht="44.25" customHeight="1">
      <c r="A152" s="1881"/>
      <c r="B152" s="1881"/>
      <c r="C152" s="1881"/>
      <c r="D152" s="1883"/>
      <c r="E152" s="1881"/>
      <c r="F152" s="1881"/>
      <c r="G152" s="1157" t="s">
        <v>310</v>
      </c>
      <c r="H152" s="1157" t="s">
        <v>307</v>
      </c>
      <c r="I152" s="1158">
        <v>7.6</v>
      </c>
      <c r="J152" s="1157" t="s">
        <v>311</v>
      </c>
      <c r="K152" s="1157" t="s">
        <v>309</v>
      </c>
      <c r="L152" s="1881"/>
      <c r="M152" s="1879"/>
    </row>
    <row r="153" spans="1:13" ht="18" customHeight="1">
      <c r="A153" s="1880" t="s">
        <v>590</v>
      </c>
      <c r="B153" s="1880">
        <v>53</v>
      </c>
      <c r="C153" s="1880">
        <v>11.5</v>
      </c>
      <c r="D153" s="1882">
        <v>1</v>
      </c>
      <c r="E153" s="1880" t="s">
        <v>277</v>
      </c>
      <c r="F153" s="1880" t="s">
        <v>1182</v>
      </c>
      <c r="G153" s="1157" t="s">
        <v>306</v>
      </c>
      <c r="H153" s="1157" t="s">
        <v>307</v>
      </c>
      <c r="I153" s="1158">
        <v>11.2</v>
      </c>
      <c r="J153" s="1157" t="s">
        <v>308</v>
      </c>
      <c r="K153" s="1157" t="s">
        <v>309</v>
      </c>
      <c r="L153" s="1880" t="s">
        <v>1184</v>
      </c>
      <c r="M153" s="1878">
        <v>2024</v>
      </c>
    </row>
    <row r="154" spans="1:13" ht="57" customHeight="1">
      <c r="A154" s="1881"/>
      <c r="B154" s="1881"/>
      <c r="C154" s="1881"/>
      <c r="D154" s="1883"/>
      <c r="E154" s="1881"/>
      <c r="F154" s="1881"/>
      <c r="G154" s="1157" t="s">
        <v>310</v>
      </c>
      <c r="H154" s="1157" t="s">
        <v>307</v>
      </c>
      <c r="I154" s="1158">
        <v>7.4</v>
      </c>
      <c r="J154" s="1157" t="s">
        <v>311</v>
      </c>
      <c r="K154" s="1157" t="s">
        <v>309</v>
      </c>
      <c r="L154" s="1881"/>
      <c r="M154" s="1879"/>
    </row>
    <row r="155" spans="1:13" ht="48.75" customHeight="1">
      <c r="A155" s="1880" t="s">
        <v>590</v>
      </c>
      <c r="B155" s="1880">
        <v>53</v>
      </c>
      <c r="C155" s="1880">
        <v>11.6</v>
      </c>
      <c r="D155" s="1882">
        <v>1</v>
      </c>
      <c r="E155" s="1880" t="s">
        <v>277</v>
      </c>
      <c r="F155" s="1880" t="s">
        <v>1182</v>
      </c>
      <c r="G155" s="1157" t="s">
        <v>306</v>
      </c>
      <c r="H155" s="1157" t="s">
        <v>307</v>
      </c>
      <c r="I155" s="1158">
        <v>10.8</v>
      </c>
      <c r="J155" s="1157" t="s">
        <v>308</v>
      </c>
      <c r="K155" s="1157" t="s">
        <v>309</v>
      </c>
      <c r="L155" s="1880" t="s">
        <v>1184</v>
      </c>
      <c r="M155" s="1878">
        <v>2024</v>
      </c>
    </row>
    <row r="156" spans="1:13" ht="44.25" customHeight="1">
      <c r="A156" s="1881"/>
      <c r="B156" s="1881"/>
      <c r="C156" s="1881"/>
      <c r="D156" s="1883"/>
      <c r="E156" s="1881"/>
      <c r="F156" s="1881"/>
      <c r="G156" s="1157" t="s">
        <v>310</v>
      </c>
      <c r="H156" s="1157" t="s">
        <v>307</v>
      </c>
      <c r="I156" s="1158">
        <v>8.2</v>
      </c>
      <c r="J156" s="1157" t="s">
        <v>311</v>
      </c>
      <c r="K156" s="1157" t="s">
        <v>309</v>
      </c>
      <c r="L156" s="1881"/>
      <c r="M156" s="1879"/>
    </row>
    <row r="157" spans="1:13" ht="18" customHeight="1">
      <c r="A157" s="1159" t="s">
        <v>312</v>
      </c>
      <c r="B157" s="1159"/>
      <c r="C157" s="1159"/>
      <c r="D157" s="1160">
        <f>SUM(D135:D156)</f>
        <v>10.8</v>
      </c>
      <c r="E157" s="1157"/>
      <c r="F157" s="1157"/>
      <c r="G157" s="1157"/>
      <c r="H157" s="1157"/>
      <c r="I157" s="1157"/>
      <c r="J157" s="1157"/>
      <c r="K157" s="1157"/>
      <c r="L157" s="1157"/>
      <c r="M157" s="1157"/>
    </row>
    <row r="158" spans="1:13" ht="18" customHeight="1">
      <c r="A158" s="1884" t="s">
        <v>287</v>
      </c>
      <c r="B158" s="1885"/>
      <c r="C158" s="1885"/>
      <c r="D158" s="1885"/>
      <c r="E158" s="1885"/>
      <c r="F158" s="1885"/>
      <c r="G158" s="1885"/>
      <c r="H158" s="1885"/>
      <c r="I158" s="1885"/>
      <c r="J158" s="1885"/>
      <c r="K158" s="1885"/>
      <c r="L158" s="1885"/>
      <c r="M158" s="1885"/>
    </row>
    <row r="159" spans="1:13" ht="54.75" customHeight="1">
      <c r="A159" s="1880" t="s">
        <v>288</v>
      </c>
      <c r="B159" s="1880">
        <v>5</v>
      </c>
      <c r="C159" s="1880">
        <v>1.1</v>
      </c>
      <c r="D159" s="1882">
        <v>1</v>
      </c>
      <c r="E159" s="1880" t="s">
        <v>277</v>
      </c>
      <c r="F159" s="1880" t="s">
        <v>1182</v>
      </c>
      <c r="G159" s="1157" t="s">
        <v>306</v>
      </c>
      <c r="H159" s="1157" t="s">
        <v>307</v>
      </c>
      <c r="I159" s="1158">
        <v>10.2</v>
      </c>
      <c r="J159" s="1157" t="s">
        <v>308</v>
      </c>
      <c r="K159" s="1157" t="s">
        <v>309</v>
      </c>
      <c r="L159" s="1880" t="s">
        <v>1881</v>
      </c>
      <c r="M159" s="1878">
        <v>2024</v>
      </c>
    </row>
    <row r="160" spans="1:13" ht="47.25" customHeight="1">
      <c r="A160" s="1881"/>
      <c r="B160" s="1881"/>
      <c r="C160" s="1881"/>
      <c r="D160" s="1883"/>
      <c r="E160" s="1881"/>
      <c r="F160" s="1881"/>
      <c r="G160" s="1157" t="s">
        <v>310</v>
      </c>
      <c r="H160" s="1157" t="s">
        <v>307</v>
      </c>
      <c r="I160" s="1158">
        <v>6.2</v>
      </c>
      <c r="J160" s="1157" t="s">
        <v>311</v>
      </c>
      <c r="K160" s="1157" t="s">
        <v>309</v>
      </c>
      <c r="L160" s="1881"/>
      <c r="M160" s="1879"/>
    </row>
    <row r="161" spans="1:13" ht="47.25" customHeight="1">
      <c r="A161" s="1880" t="s">
        <v>288</v>
      </c>
      <c r="B161" s="1880">
        <v>5</v>
      </c>
      <c r="C161" s="1880">
        <v>1.2</v>
      </c>
      <c r="D161" s="1882">
        <v>0.4</v>
      </c>
      <c r="E161" s="1880" t="s">
        <v>277</v>
      </c>
      <c r="F161" s="1880" t="s">
        <v>1182</v>
      </c>
      <c r="G161" s="1157" t="s">
        <v>306</v>
      </c>
      <c r="H161" s="1157" t="s">
        <v>307</v>
      </c>
      <c r="I161" s="1158">
        <v>10.25</v>
      </c>
      <c r="J161" s="1157" t="s">
        <v>308</v>
      </c>
      <c r="K161" s="1157" t="s">
        <v>309</v>
      </c>
      <c r="L161" s="1880" t="s">
        <v>1882</v>
      </c>
      <c r="M161" s="1878">
        <v>2024</v>
      </c>
    </row>
    <row r="162" spans="1:13" ht="47.25" customHeight="1">
      <c r="A162" s="1881"/>
      <c r="B162" s="1881"/>
      <c r="C162" s="1881"/>
      <c r="D162" s="1883"/>
      <c r="E162" s="1881"/>
      <c r="F162" s="1881"/>
      <c r="G162" s="1157" t="s">
        <v>310</v>
      </c>
      <c r="H162" s="1157" t="s">
        <v>307</v>
      </c>
      <c r="I162" s="1158">
        <v>6.25</v>
      </c>
      <c r="J162" s="1157" t="s">
        <v>311</v>
      </c>
      <c r="K162" s="1157" t="s">
        <v>309</v>
      </c>
      <c r="L162" s="1881"/>
      <c r="M162" s="1879"/>
    </row>
    <row r="163" spans="1:13" ht="47.25" customHeight="1">
      <c r="A163" s="1880" t="s">
        <v>590</v>
      </c>
      <c r="B163" s="1880">
        <v>58</v>
      </c>
      <c r="C163" s="1880">
        <v>16.1</v>
      </c>
      <c r="D163" s="1882">
        <v>1</v>
      </c>
      <c r="E163" s="1880" t="s">
        <v>277</v>
      </c>
      <c r="F163" s="1880" t="s">
        <v>1182</v>
      </c>
      <c r="G163" s="1157" t="s">
        <v>306</v>
      </c>
      <c r="H163" s="1157" t="s">
        <v>307</v>
      </c>
      <c r="I163" s="1158">
        <v>12</v>
      </c>
      <c r="J163" s="1157" t="s">
        <v>308</v>
      </c>
      <c r="K163" s="1157" t="s">
        <v>309</v>
      </c>
      <c r="L163" s="1880" t="s">
        <v>1883</v>
      </c>
      <c r="M163" s="1878">
        <v>2024</v>
      </c>
    </row>
    <row r="164" spans="1:13" ht="47.25" customHeight="1">
      <c r="A164" s="1881"/>
      <c r="B164" s="1881"/>
      <c r="C164" s="1881"/>
      <c r="D164" s="1883"/>
      <c r="E164" s="1881"/>
      <c r="F164" s="1881"/>
      <c r="G164" s="1157" t="s">
        <v>310</v>
      </c>
      <c r="H164" s="1157" t="s">
        <v>307</v>
      </c>
      <c r="I164" s="1158">
        <v>6.2</v>
      </c>
      <c r="J164" s="1157" t="s">
        <v>311</v>
      </c>
      <c r="K164" s="1157" t="s">
        <v>309</v>
      </c>
      <c r="L164" s="1881"/>
      <c r="M164" s="1879"/>
    </row>
    <row r="165" spans="1:13" ht="47.25" customHeight="1">
      <c r="A165" s="1880" t="s">
        <v>590</v>
      </c>
      <c r="B165" s="1880">
        <v>58</v>
      </c>
      <c r="C165" s="1880">
        <v>16.2</v>
      </c>
      <c r="D165" s="1882">
        <v>1</v>
      </c>
      <c r="E165" s="1880" t="s">
        <v>277</v>
      </c>
      <c r="F165" s="1880" t="s">
        <v>1182</v>
      </c>
      <c r="G165" s="1157" t="s">
        <v>306</v>
      </c>
      <c r="H165" s="1157" t="s">
        <v>307</v>
      </c>
      <c r="I165" s="1158">
        <v>11.6</v>
      </c>
      <c r="J165" s="1157" t="s">
        <v>308</v>
      </c>
      <c r="K165" s="1157" t="s">
        <v>309</v>
      </c>
      <c r="L165" s="1880" t="s">
        <v>1884</v>
      </c>
      <c r="M165" s="1878">
        <v>2024</v>
      </c>
    </row>
    <row r="166" spans="1:13" ht="47.25" customHeight="1">
      <c r="A166" s="1881"/>
      <c r="B166" s="1881"/>
      <c r="C166" s="1881"/>
      <c r="D166" s="1883"/>
      <c r="E166" s="1881"/>
      <c r="F166" s="1881"/>
      <c r="G166" s="1157" t="s">
        <v>310</v>
      </c>
      <c r="H166" s="1157" t="s">
        <v>307</v>
      </c>
      <c r="I166" s="1158">
        <v>6.2</v>
      </c>
      <c r="J166" s="1157" t="s">
        <v>311</v>
      </c>
      <c r="K166" s="1157" t="s">
        <v>309</v>
      </c>
      <c r="L166" s="1881"/>
      <c r="M166" s="1879"/>
    </row>
    <row r="167" spans="1:13" ht="47.25" customHeight="1">
      <c r="A167" s="1880" t="s">
        <v>590</v>
      </c>
      <c r="B167" s="1880">
        <v>58</v>
      </c>
      <c r="C167" s="1880">
        <v>16.3</v>
      </c>
      <c r="D167" s="1882">
        <v>1</v>
      </c>
      <c r="E167" s="1880" t="s">
        <v>277</v>
      </c>
      <c r="F167" s="1880" t="s">
        <v>1182</v>
      </c>
      <c r="G167" s="1157" t="s">
        <v>306</v>
      </c>
      <c r="H167" s="1157" t="s">
        <v>307</v>
      </c>
      <c r="I167" s="1158">
        <v>11.1</v>
      </c>
      <c r="J167" s="1157" t="s">
        <v>308</v>
      </c>
      <c r="K167" s="1157" t="s">
        <v>309</v>
      </c>
      <c r="L167" s="1880" t="s">
        <v>1885</v>
      </c>
      <c r="M167" s="1878">
        <v>2024</v>
      </c>
    </row>
    <row r="168" spans="1:13" ht="47.25" customHeight="1">
      <c r="A168" s="1881"/>
      <c r="B168" s="1881"/>
      <c r="C168" s="1881"/>
      <c r="D168" s="1883"/>
      <c r="E168" s="1881"/>
      <c r="F168" s="1881"/>
      <c r="G168" s="1157" t="s">
        <v>310</v>
      </c>
      <c r="H168" s="1157" t="s">
        <v>307</v>
      </c>
      <c r="I168" s="1158">
        <v>6.5</v>
      </c>
      <c r="J168" s="1157" t="s">
        <v>311</v>
      </c>
      <c r="K168" s="1157" t="s">
        <v>309</v>
      </c>
      <c r="L168" s="1881"/>
      <c r="M168" s="1879"/>
    </row>
    <row r="169" spans="1:13" ht="47.25" customHeight="1">
      <c r="A169" s="1880" t="s">
        <v>590</v>
      </c>
      <c r="B169" s="1880">
        <v>58</v>
      </c>
      <c r="C169" s="1880">
        <v>16.4</v>
      </c>
      <c r="D169" s="1882">
        <v>0.8</v>
      </c>
      <c r="E169" s="1880" t="s">
        <v>277</v>
      </c>
      <c r="F169" s="1880" t="s">
        <v>1182</v>
      </c>
      <c r="G169" s="1157" t="s">
        <v>306</v>
      </c>
      <c r="H169" s="1157" t="s">
        <v>307</v>
      </c>
      <c r="I169" s="1158">
        <v>10.5</v>
      </c>
      <c r="J169" s="1157" t="s">
        <v>308</v>
      </c>
      <c r="K169" s="1157" t="s">
        <v>309</v>
      </c>
      <c r="L169" s="1880" t="s">
        <v>1886</v>
      </c>
      <c r="M169" s="1878">
        <v>2024</v>
      </c>
    </row>
    <row r="170" spans="1:13" ht="47.25" customHeight="1">
      <c r="A170" s="1881"/>
      <c r="B170" s="1881"/>
      <c r="C170" s="1881"/>
      <c r="D170" s="1883"/>
      <c r="E170" s="1881"/>
      <c r="F170" s="1881"/>
      <c r="G170" s="1157" t="s">
        <v>310</v>
      </c>
      <c r="H170" s="1157" t="s">
        <v>307</v>
      </c>
      <c r="I170" s="1158">
        <v>6.125</v>
      </c>
      <c r="J170" s="1157" t="s">
        <v>311</v>
      </c>
      <c r="K170" s="1157" t="s">
        <v>309</v>
      </c>
      <c r="L170" s="1881"/>
      <c r="M170" s="1879"/>
    </row>
    <row r="171" spans="1:13" ht="47.25" customHeight="1">
      <c r="A171" s="1880" t="s">
        <v>590</v>
      </c>
      <c r="B171" s="1880">
        <v>58</v>
      </c>
      <c r="C171" s="1880">
        <v>20.1</v>
      </c>
      <c r="D171" s="1882">
        <v>1</v>
      </c>
      <c r="E171" s="1880" t="s">
        <v>277</v>
      </c>
      <c r="F171" s="1880" t="s">
        <v>1182</v>
      </c>
      <c r="G171" s="1157" t="s">
        <v>306</v>
      </c>
      <c r="H171" s="1157" t="s">
        <v>307</v>
      </c>
      <c r="I171" s="1158">
        <v>11.7</v>
      </c>
      <c r="J171" s="1157" t="s">
        <v>308</v>
      </c>
      <c r="K171" s="1157" t="s">
        <v>309</v>
      </c>
      <c r="L171" s="1880" t="s">
        <v>1887</v>
      </c>
      <c r="M171" s="1878">
        <v>2024</v>
      </c>
    </row>
    <row r="172" spans="1:13" ht="47.25" customHeight="1">
      <c r="A172" s="1881"/>
      <c r="B172" s="1881"/>
      <c r="C172" s="1881"/>
      <c r="D172" s="1883"/>
      <c r="E172" s="1881"/>
      <c r="F172" s="1881"/>
      <c r="G172" s="1157" t="s">
        <v>310</v>
      </c>
      <c r="H172" s="1157" t="s">
        <v>307</v>
      </c>
      <c r="I172" s="1158">
        <v>6.1</v>
      </c>
      <c r="J172" s="1157" t="s">
        <v>311</v>
      </c>
      <c r="K172" s="1157" t="s">
        <v>309</v>
      </c>
      <c r="L172" s="1881"/>
      <c r="M172" s="1879"/>
    </row>
    <row r="173" spans="1:13" ht="47.25" customHeight="1">
      <c r="A173" s="1880" t="s">
        <v>590</v>
      </c>
      <c r="B173" s="1880">
        <v>58</v>
      </c>
      <c r="C173" s="1880">
        <v>22.2</v>
      </c>
      <c r="D173" s="1882">
        <v>1</v>
      </c>
      <c r="E173" s="1880" t="s">
        <v>277</v>
      </c>
      <c r="F173" s="1880" t="s">
        <v>1182</v>
      </c>
      <c r="G173" s="1157" t="s">
        <v>306</v>
      </c>
      <c r="H173" s="1157" t="s">
        <v>307</v>
      </c>
      <c r="I173" s="1158">
        <v>10.9</v>
      </c>
      <c r="J173" s="1157" t="s">
        <v>308</v>
      </c>
      <c r="K173" s="1157" t="s">
        <v>309</v>
      </c>
      <c r="L173" s="1880" t="s">
        <v>1884</v>
      </c>
      <c r="M173" s="1878">
        <v>2024</v>
      </c>
    </row>
    <row r="174" spans="1:13" ht="47.25" customHeight="1">
      <c r="A174" s="1881"/>
      <c r="B174" s="1881"/>
      <c r="C174" s="1881"/>
      <c r="D174" s="1883"/>
      <c r="E174" s="1881"/>
      <c r="F174" s="1881"/>
      <c r="G174" s="1157" t="s">
        <v>310</v>
      </c>
      <c r="H174" s="1157" t="s">
        <v>307</v>
      </c>
      <c r="I174" s="1158">
        <v>6.3</v>
      </c>
      <c r="J174" s="1157" t="s">
        <v>311</v>
      </c>
      <c r="K174" s="1157" t="s">
        <v>309</v>
      </c>
      <c r="L174" s="1881"/>
      <c r="M174" s="1879"/>
    </row>
    <row r="175" spans="1:13" ht="47.25" customHeight="1">
      <c r="A175" s="1880" t="s">
        <v>590</v>
      </c>
      <c r="B175" s="1880">
        <v>58</v>
      </c>
      <c r="C175" s="1880">
        <v>22.3</v>
      </c>
      <c r="D175" s="1882">
        <v>1</v>
      </c>
      <c r="E175" s="1880" t="s">
        <v>277</v>
      </c>
      <c r="F175" s="1880" t="s">
        <v>1182</v>
      </c>
      <c r="G175" s="1157" t="s">
        <v>306</v>
      </c>
      <c r="H175" s="1157" t="s">
        <v>307</v>
      </c>
      <c r="I175" s="1158">
        <v>11.4</v>
      </c>
      <c r="J175" s="1157" t="s">
        <v>308</v>
      </c>
      <c r="K175" s="1157" t="s">
        <v>309</v>
      </c>
      <c r="L175" s="1880" t="s">
        <v>1888</v>
      </c>
      <c r="M175" s="1878">
        <v>2024</v>
      </c>
    </row>
    <row r="176" spans="1:13" ht="47.25" customHeight="1">
      <c r="A176" s="1881"/>
      <c r="B176" s="1881"/>
      <c r="C176" s="1881"/>
      <c r="D176" s="1883"/>
      <c r="E176" s="1881"/>
      <c r="F176" s="1881"/>
      <c r="G176" s="1157" t="s">
        <v>310</v>
      </c>
      <c r="H176" s="1157" t="s">
        <v>307</v>
      </c>
      <c r="I176" s="1158">
        <v>6.1</v>
      </c>
      <c r="J176" s="1157" t="s">
        <v>311</v>
      </c>
      <c r="K176" s="1157" t="s">
        <v>309</v>
      </c>
      <c r="L176" s="1881"/>
      <c r="M176" s="1879"/>
    </row>
    <row r="177" spans="1:13" ht="47.25" customHeight="1">
      <c r="A177" s="1880" t="s">
        <v>590</v>
      </c>
      <c r="B177" s="1880">
        <v>63</v>
      </c>
      <c r="C177" s="1880">
        <v>8.2</v>
      </c>
      <c r="D177" s="1882">
        <v>1</v>
      </c>
      <c r="E177" s="1880" t="s">
        <v>277</v>
      </c>
      <c r="F177" s="1880" t="s">
        <v>1182</v>
      </c>
      <c r="G177" s="1157" t="s">
        <v>306</v>
      </c>
      <c r="H177" s="1157" t="s">
        <v>307</v>
      </c>
      <c r="I177" s="1158">
        <v>11.3</v>
      </c>
      <c r="J177" s="1157" t="s">
        <v>308</v>
      </c>
      <c r="K177" s="1157" t="s">
        <v>309</v>
      </c>
      <c r="L177" s="1880" t="s">
        <v>1889</v>
      </c>
      <c r="M177" s="1878">
        <v>2024</v>
      </c>
    </row>
    <row r="178" spans="1:13" ht="47.25" customHeight="1">
      <c r="A178" s="1881"/>
      <c r="B178" s="1881"/>
      <c r="C178" s="1881"/>
      <c r="D178" s="1883"/>
      <c r="E178" s="1881"/>
      <c r="F178" s="1881"/>
      <c r="G178" s="1157" t="s">
        <v>310</v>
      </c>
      <c r="H178" s="1157" t="s">
        <v>307</v>
      </c>
      <c r="I178" s="1158">
        <v>6.3</v>
      </c>
      <c r="J178" s="1157" t="s">
        <v>311</v>
      </c>
      <c r="K178" s="1157" t="s">
        <v>309</v>
      </c>
      <c r="L178" s="1881"/>
      <c r="M178" s="1879"/>
    </row>
    <row r="179" spans="1:13" ht="47.25" customHeight="1">
      <c r="A179" s="1880" t="s">
        <v>590</v>
      </c>
      <c r="B179" s="1880">
        <v>63</v>
      </c>
      <c r="C179" s="1880">
        <v>8.3</v>
      </c>
      <c r="D179" s="1882">
        <v>1</v>
      </c>
      <c r="E179" s="1880" t="s">
        <v>277</v>
      </c>
      <c r="F179" s="1880" t="s">
        <v>1182</v>
      </c>
      <c r="G179" s="1157" t="s">
        <v>306</v>
      </c>
      <c r="H179" s="1157" t="s">
        <v>307</v>
      </c>
      <c r="I179" s="1158">
        <v>10.1</v>
      </c>
      <c r="J179" s="1157" t="s">
        <v>308</v>
      </c>
      <c r="K179" s="1157" t="s">
        <v>309</v>
      </c>
      <c r="L179" s="1880" t="s">
        <v>1890</v>
      </c>
      <c r="M179" s="1878">
        <v>2024</v>
      </c>
    </row>
    <row r="180" spans="1:13" ht="47.25" customHeight="1">
      <c r="A180" s="1881"/>
      <c r="B180" s="1881"/>
      <c r="C180" s="1881"/>
      <c r="D180" s="1883"/>
      <c r="E180" s="1881"/>
      <c r="F180" s="1881"/>
      <c r="G180" s="1157" t="s">
        <v>310</v>
      </c>
      <c r="H180" s="1157" t="s">
        <v>307</v>
      </c>
      <c r="I180" s="1158">
        <v>6.3</v>
      </c>
      <c r="J180" s="1157" t="s">
        <v>311</v>
      </c>
      <c r="K180" s="1157" t="s">
        <v>309</v>
      </c>
      <c r="L180" s="1881"/>
      <c r="M180" s="1879"/>
    </row>
    <row r="181" spans="1:13" ht="47.25" customHeight="1">
      <c r="A181" s="1880" t="s">
        <v>590</v>
      </c>
      <c r="B181" s="1880">
        <v>63</v>
      </c>
      <c r="C181" s="1880">
        <v>8.4</v>
      </c>
      <c r="D181" s="1882">
        <v>1</v>
      </c>
      <c r="E181" s="1880" t="s">
        <v>277</v>
      </c>
      <c r="F181" s="1880" t="s">
        <v>1182</v>
      </c>
      <c r="G181" s="1157" t="s">
        <v>306</v>
      </c>
      <c r="H181" s="1157" t="s">
        <v>307</v>
      </c>
      <c r="I181" s="1158">
        <v>10.7</v>
      </c>
      <c r="J181" s="1157" t="s">
        <v>308</v>
      </c>
      <c r="K181" s="1157" t="s">
        <v>309</v>
      </c>
      <c r="L181" s="1880" t="s">
        <v>1891</v>
      </c>
      <c r="M181" s="1878">
        <v>2024</v>
      </c>
    </row>
    <row r="182" spans="1:13" ht="47.25" customHeight="1">
      <c r="A182" s="1881"/>
      <c r="B182" s="1881"/>
      <c r="C182" s="1881"/>
      <c r="D182" s="1883"/>
      <c r="E182" s="1881"/>
      <c r="F182" s="1881"/>
      <c r="G182" s="1157" t="s">
        <v>310</v>
      </c>
      <c r="H182" s="1157" t="s">
        <v>307</v>
      </c>
      <c r="I182" s="1158">
        <v>6.1</v>
      </c>
      <c r="J182" s="1157" t="s">
        <v>311</v>
      </c>
      <c r="K182" s="1157" t="s">
        <v>309</v>
      </c>
      <c r="L182" s="1881"/>
      <c r="M182" s="1879"/>
    </row>
    <row r="183" spans="1:13" ht="47.25" customHeight="1">
      <c r="A183" s="1880" t="s">
        <v>590</v>
      </c>
      <c r="B183" s="1880">
        <v>63</v>
      </c>
      <c r="C183" s="1880">
        <v>8.5</v>
      </c>
      <c r="D183" s="1882">
        <v>1</v>
      </c>
      <c r="E183" s="1880" t="s">
        <v>277</v>
      </c>
      <c r="F183" s="1880" t="s">
        <v>1182</v>
      </c>
      <c r="G183" s="1157" t="s">
        <v>306</v>
      </c>
      <c r="H183" s="1157" t="s">
        <v>307</v>
      </c>
      <c r="I183" s="1158">
        <v>10.6</v>
      </c>
      <c r="J183" s="1157" t="s">
        <v>308</v>
      </c>
      <c r="K183" s="1157" t="s">
        <v>309</v>
      </c>
      <c r="L183" s="1880" t="s">
        <v>1883</v>
      </c>
      <c r="M183" s="1878">
        <v>2024</v>
      </c>
    </row>
    <row r="184" spans="1:13" ht="47.25" customHeight="1">
      <c r="A184" s="1881"/>
      <c r="B184" s="1881"/>
      <c r="C184" s="1881"/>
      <c r="D184" s="1883"/>
      <c r="E184" s="1881"/>
      <c r="F184" s="1881"/>
      <c r="G184" s="1157" t="s">
        <v>310</v>
      </c>
      <c r="H184" s="1157" t="s">
        <v>307</v>
      </c>
      <c r="I184" s="1158">
        <v>6.1</v>
      </c>
      <c r="J184" s="1157" t="s">
        <v>311</v>
      </c>
      <c r="K184" s="1157" t="s">
        <v>309</v>
      </c>
      <c r="L184" s="1881"/>
      <c r="M184" s="1879"/>
    </row>
    <row r="185" spans="1:13" ht="57.75" customHeight="1">
      <c r="A185" s="1880" t="s">
        <v>590</v>
      </c>
      <c r="B185" s="1880">
        <v>63</v>
      </c>
      <c r="C185" s="1880">
        <v>8.6</v>
      </c>
      <c r="D185" s="1882">
        <v>0.6</v>
      </c>
      <c r="E185" s="1880" t="s">
        <v>277</v>
      </c>
      <c r="F185" s="1880" t="s">
        <v>1182</v>
      </c>
      <c r="G185" s="1157" t="s">
        <v>306</v>
      </c>
      <c r="H185" s="1157" t="s">
        <v>307</v>
      </c>
      <c r="I185" s="1158">
        <v>10.834</v>
      </c>
      <c r="J185" s="1157" t="s">
        <v>308</v>
      </c>
      <c r="K185" s="1157" t="s">
        <v>309</v>
      </c>
      <c r="L185" s="1880" t="s">
        <v>1892</v>
      </c>
      <c r="M185" s="1878">
        <v>2024</v>
      </c>
    </row>
    <row r="186" spans="1:13" ht="42.75" customHeight="1">
      <c r="A186" s="1881"/>
      <c r="B186" s="1881"/>
      <c r="C186" s="1881"/>
      <c r="D186" s="1883"/>
      <c r="E186" s="1881"/>
      <c r="F186" s="1881"/>
      <c r="G186" s="1157" t="s">
        <v>310</v>
      </c>
      <c r="H186" s="1157" t="s">
        <v>307</v>
      </c>
      <c r="I186" s="1158">
        <v>6.167</v>
      </c>
      <c r="J186" s="1157" t="s">
        <v>311</v>
      </c>
      <c r="K186" s="1157" t="s">
        <v>309</v>
      </c>
      <c r="L186" s="1881"/>
      <c r="M186" s="1879"/>
    </row>
    <row r="187" spans="1:13" ht="18" customHeight="1">
      <c r="A187" s="1157" t="s">
        <v>312</v>
      </c>
      <c r="B187" s="1157"/>
      <c r="C187" s="1157"/>
      <c r="D187" s="1161">
        <f>SUM(D159:D186)</f>
        <v>12.799999999999999</v>
      </c>
      <c r="E187" s="1157"/>
      <c r="F187" s="1157"/>
      <c r="G187" s="1157"/>
      <c r="H187" s="1157"/>
      <c r="I187" s="1157"/>
      <c r="J187" s="1157"/>
      <c r="K187" s="1157"/>
      <c r="L187" s="1157"/>
      <c r="M187" s="1157"/>
    </row>
    <row r="188" spans="1:13" ht="18" customHeight="1">
      <c r="A188" s="1932" t="s">
        <v>1894</v>
      </c>
      <c r="B188" s="1892"/>
      <c r="C188" s="1892"/>
      <c r="D188" s="1892"/>
      <c r="E188" s="1892"/>
      <c r="F188" s="1892"/>
      <c r="G188" s="1892"/>
      <c r="H188" s="1892"/>
      <c r="I188" s="1892"/>
      <c r="J188" s="1892"/>
      <c r="K188" s="1892"/>
      <c r="L188" s="1892"/>
      <c r="M188" s="1892"/>
    </row>
    <row r="189" spans="1:13" ht="18" customHeight="1">
      <c r="A189" s="1880" t="s">
        <v>315</v>
      </c>
      <c r="B189" s="1878">
        <v>12</v>
      </c>
      <c r="C189" s="1878" t="s">
        <v>1895</v>
      </c>
      <c r="D189" s="1936">
        <v>1</v>
      </c>
      <c r="E189" s="1880" t="s">
        <v>277</v>
      </c>
      <c r="F189" s="1880" t="s">
        <v>1182</v>
      </c>
      <c r="G189" s="1157" t="s">
        <v>306</v>
      </c>
      <c r="H189" s="1157" t="s">
        <v>307</v>
      </c>
      <c r="I189" s="1158">
        <v>10.4</v>
      </c>
      <c r="J189" s="1157" t="s">
        <v>308</v>
      </c>
      <c r="K189" s="1157" t="s">
        <v>309</v>
      </c>
      <c r="L189" s="1938" t="s">
        <v>1900</v>
      </c>
      <c r="M189" s="1878">
        <v>2024</v>
      </c>
    </row>
    <row r="190" spans="1:13" ht="48" customHeight="1">
      <c r="A190" s="1881"/>
      <c r="B190" s="1879"/>
      <c r="C190" s="1879"/>
      <c r="D190" s="1937"/>
      <c r="E190" s="1881"/>
      <c r="F190" s="1881"/>
      <c r="G190" s="1157" t="s">
        <v>310</v>
      </c>
      <c r="H190" s="1157" t="s">
        <v>307</v>
      </c>
      <c r="I190" s="1158">
        <v>2.1</v>
      </c>
      <c r="J190" s="1157" t="s">
        <v>311</v>
      </c>
      <c r="K190" s="1157" t="s">
        <v>309</v>
      </c>
      <c r="L190" s="1939"/>
      <c r="M190" s="1879"/>
    </row>
    <row r="191" spans="1:13" ht="18" customHeight="1">
      <c r="A191" s="1880" t="s">
        <v>315</v>
      </c>
      <c r="B191" s="1878">
        <v>12</v>
      </c>
      <c r="C191" s="1878" t="s">
        <v>1896</v>
      </c>
      <c r="D191" s="1936">
        <v>1</v>
      </c>
      <c r="E191" s="1880" t="s">
        <v>277</v>
      </c>
      <c r="F191" s="1880" t="s">
        <v>1182</v>
      </c>
      <c r="G191" s="1157" t="s">
        <v>306</v>
      </c>
      <c r="H191" s="1157" t="s">
        <v>307</v>
      </c>
      <c r="I191" s="1158">
        <v>10.1</v>
      </c>
      <c r="J191" s="1157" t="s">
        <v>308</v>
      </c>
      <c r="K191" s="1157" t="s">
        <v>309</v>
      </c>
      <c r="L191" s="1938" t="s">
        <v>1901</v>
      </c>
      <c r="M191" s="1878">
        <v>2024</v>
      </c>
    </row>
    <row r="192" spans="1:13" ht="48" customHeight="1">
      <c r="A192" s="1881"/>
      <c r="B192" s="1879"/>
      <c r="C192" s="1879"/>
      <c r="D192" s="1937"/>
      <c r="E192" s="1881"/>
      <c r="F192" s="1881"/>
      <c r="G192" s="1157" t="s">
        <v>310</v>
      </c>
      <c r="H192" s="1157" t="s">
        <v>307</v>
      </c>
      <c r="I192" s="1158">
        <v>2.1</v>
      </c>
      <c r="J192" s="1157" t="s">
        <v>311</v>
      </c>
      <c r="K192" s="1157" t="s">
        <v>309</v>
      </c>
      <c r="L192" s="1939"/>
      <c r="M192" s="1879"/>
    </row>
    <row r="193" spans="1:13" ht="18" customHeight="1">
      <c r="A193" s="1880" t="s">
        <v>315</v>
      </c>
      <c r="B193" s="1878">
        <v>12</v>
      </c>
      <c r="C193" s="1878" t="s">
        <v>1897</v>
      </c>
      <c r="D193" s="1936">
        <v>1</v>
      </c>
      <c r="E193" s="1880" t="s">
        <v>277</v>
      </c>
      <c r="F193" s="1880" t="s">
        <v>1182</v>
      </c>
      <c r="G193" s="1157" t="s">
        <v>306</v>
      </c>
      <c r="H193" s="1157" t="s">
        <v>307</v>
      </c>
      <c r="I193" s="1158">
        <v>10.1</v>
      </c>
      <c r="J193" s="1157" t="s">
        <v>308</v>
      </c>
      <c r="K193" s="1157" t="s">
        <v>309</v>
      </c>
      <c r="L193" s="1938" t="s">
        <v>1902</v>
      </c>
      <c r="M193" s="1878">
        <v>2024</v>
      </c>
    </row>
    <row r="194" spans="1:13" ht="36.75" customHeight="1">
      <c r="A194" s="1881"/>
      <c r="B194" s="1879"/>
      <c r="C194" s="1879"/>
      <c r="D194" s="1937"/>
      <c r="E194" s="1881"/>
      <c r="F194" s="1881"/>
      <c r="G194" s="1157" t="s">
        <v>310</v>
      </c>
      <c r="H194" s="1157" t="s">
        <v>307</v>
      </c>
      <c r="I194" s="1158">
        <v>2</v>
      </c>
      <c r="J194" s="1157" t="s">
        <v>311</v>
      </c>
      <c r="K194" s="1157" t="s">
        <v>309</v>
      </c>
      <c r="L194" s="1939"/>
      <c r="M194" s="1879"/>
    </row>
    <row r="195" spans="1:13" ht="18" customHeight="1">
      <c r="A195" s="1880" t="s">
        <v>315</v>
      </c>
      <c r="B195" s="1878">
        <v>12</v>
      </c>
      <c r="C195" s="1878" t="s">
        <v>1898</v>
      </c>
      <c r="D195" s="1936">
        <v>1</v>
      </c>
      <c r="E195" s="1880" t="s">
        <v>277</v>
      </c>
      <c r="F195" s="1880" t="s">
        <v>1182</v>
      </c>
      <c r="G195" s="1157" t="s">
        <v>306</v>
      </c>
      <c r="H195" s="1157" t="s">
        <v>307</v>
      </c>
      <c r="I195" s="1158">
        <v>10.8</v>
      </c>
      <c r="J195" s="1157" t="s">
        <v>308</v>
      </c>
      <c r="K195" s="1157" t="s">
        <v>309</v>
      </c>
      <c r="L195" s="1938" t="s">
        <v>1903</v>
      </c>
      <c r="M195" s="1878">
        <v>2024</v>
      </c>
    </row>
    <row r="196" spans="1:13" ht="48.75" customHeight="1">
      <c r="A196" s="1881"/>
      <c r="B196" s="1879"/>
      <c r="C196" s="1879"/>
      <c r="D196" s="1937"/>
      <c r="E196" s="1881"/>
      <c r="F196" s="1881"/>
      <c r="G196" s="1157" t="s">
        <v>310</v>
      </c>
      <c r="H196" s="1157" t="s">
        <v>307</v>
      </c>
      <c r="I196" s="1158">
        <v>1.4</v>
      </c>
      <c r="J196" s="1157" t="s">
        <v>311</v>
      </c>
      <c r="K196" s="1157" t="s">
        <v>309</v>
      </c>
      <c r="L196" s="1939"/>
      <c r="M196" s="1879"/>
    </row>
    <row r="197" spans="1:13" ht="18" customHeight="1">
      <c r="A197" s="1880" t="s">
        <v>315</v>
      </c>
      <c r="B197" s="1878">
        <v>12</v>
      </c>
      <c r="C197" s="1878" t="s">
        <v>1899</v>
      </c>
      <c r="D197" s="1936">
        <v>1</v>
      </c>
      <c r="E197" s="1880" t="s">
        <v>277</v>
      </c>
      <c r="F197" s="1880" t="s">
        <v>1182</v>
      </c>
      <c r="G197" s="1157" t="s">
        <v>306</v>
      </c>
      <c r="H197" s="1157" t="s">
        <v>307</v>
      </c>
      <c r="I197" s="1158">
        <v>10.6</v>
      </c>
      <c r="J197" s="1157" t="s">
        <v>308</v>
      </c>
      <c r="K197" s="1157" t="s">
        <v>309</v>
      </c>
      <c r="L197" s="1938" t="s">
        <v>1904</v>
      </c>
      <c r="M197" s="1878">
        <v>2024</v>
      </c>
    </row>
    <row r="198" spans="1:13" ht="47.25" customHeight="1">
      <c r="A198" s="1881"/>
      <c r="B198" s="1879"/>
      <c r="C198" s="1879"/>
      <c r="D198" s="1937"/>
      <c r="E198" s="1881"/>
      <c r="F198" s="1881"/>
      <c r="G198" s="1157" t="s">
        <v>310</v>
      </c>
      <c r="H198" s="1157" t="s">
        <v>307</v>
      </c>
      <c r="I198" s="1158">
        <v>2</v>
      </c>
      <c r="J198" s="1157" t="s">
        <v>311</v>
      </c>
      <c r="K198" s="1157" t="s">
        <v>309</v>
      </c>
      <c r="L198" s="1939"/>
      <c r="M198" s="1879"/>
    </row>
    <row r="199" spans="1:13" ht="18" customHeight="1">
      <c r="A199" s="1880" t="s">
        <v>315</v>
      </c>
      <c r="B199" s="1878">
        <v>19</v>
      </c>
      <c r="C199" s="1878">
        <v>8.1</v>
      </c>
      <c r="D199" s="1936">
        <v>1</v>
      </c>
      <c r="E199" s="1880" t="s">
        <v>277</v>
      </c>
      <c r="F199" s="1880" t="s">
        <v>1182</v>
      </c>
      <c r="G199" s="1157" t="s">
        <v>306</v>
      </c>
      <c r="H199" s="1157" t="s">
        <v>307</v>
      </c>
      <c r="I199" s="1158">
        <v>11.2</v>
      </c>
      <c r="J199" s="1157" t="s">
        <v>308</v>
      </c>
      <c r="K199" s="1157" t="s">
        <v>309</v>
      </c>
      <c r="L199" s="1938" t="s">
        <v>1905</v>
      </c>
      <c r="M199" s="1878">
        <v>2024</v>
      </c>
    </row>
    <row r="200" spans="1:13" ht="49.5" customHeight="1">
      <c r="A200" s="1881"/>
      <c r="B200" s="1879"/>
      <c r="C200" s="1879"/>
      <c r="D200" s="1937"/>
      <c r="E200" s="1881"/>
      <c r="F200" s="1881"/>
      <c r="G200" s="1157" t="s">
        <v>310</v>
      </c>
      <c r="H200" s="1157" t="s">
        <v>307</v>
      </c>
      <c r="I200" s="1158">
        <v>1.6</v>
      </c>
      <c r="J200" s="1157" t="s">
        <v>311</v>
      </c>
      <c r="K200" s="1157" t="s">
        <v>309</v>
      </c>
      <c r="L200" s="1939"/>
      <c r="M200" s="1879"/>
    </row>
    <row r="201" spans="1:13" ht="18" customHeight="1">
      <c r="A201" s="1880" t="s">
        <v>315</v>
      </c>
      <c r="B201" s="1878">
        <v>19</v>
      </c>
      <c r="C201" s="1878">
        <v>8.2</v>
      </c>
      <c r="D201" s="1936">
        <v>1</v>
      </c>
      <c r="E201" s="1880" t="s">
        <v>277</v>
      </c>
      <c r="F201" s="1880" t="s">
        <v>1182</v>
      </c>
      <c r="G201" s="1157" t="s">
        <v>306</v>
      </c>
      <c r="H201" s="1157" t="s">
        <v>307</v>
      </c>
      <c r="I201" s="1158">
        <v>10.7</v>
      </c>
      <c r="J201" s="1157" t="s">
        <v>308</v>
      </c>
      <c r="K201" s="1157" t="s">
        <v>309</v>
      </c>
      <c r="L201" s="1938" t="s">
        <v>1906</v>
      </c>
      <c r="M201" s="1878">
        <v>2024</v>
      </c>
    </row>
    <row r="202" spans="1:13" ht="48" customHeight="1">
      <c r="A202" s="1881"/>
      <c r="B202" s="1879"/>
      <c r="C202" s="1879"/>
      <c r="D202" s="1937"/>
      <c r="E202" s="1881"/>
      <c r="F202" s="1881"/>
      <c r="G202" s="1157" t="s">
        <v>310</v>
      </c>
      <c r="H202" s="1157" t="s">
        <v>307</v>
      </c>
      <c r="I202" s="1158">
        <v>1.8</v>
      </c>
      <c r="J202" s="1157" t="s">
        <v>311</v>
      </c>
      <c r="K202" s="1157" t="s">
        <v>309</v>
      </c>
      <c r="L202" s="1939"/>
      <c r="M202" s="1879"/>
    </row>
    <row r="203" spans="1:13" ht="18" customHeight="1">
      <c r="A203" s="1880" t="s">
        <v>315</v>
      </c>
      <c r="B203" s="1878">
        <v>19</v>
      </c>
      <c r="C203" s="1878">
        <v>8.3</v>
      </c>
      <c r="D203" s="1936">
        <v>1</v>
      </c>
      <c r="E203" s="1880" t="s">
        <v>277</v>
      </c>
      <c r="F203" s="1880" t="s">
        <v>1182</v>
      </c>
      <c r="G203" s="1157" t="s">
        <v>306</v>
      </c>
      <c r="H203" s="1157" t="s">
        <v>307</v>
      </c>
      <c r="I203" s="1158">
        <v>10.6</v>
      </c>
      <c r="J203" s="1157" t="s">
        <v>308</v>
      </c>
      <c r="K203" s="1157" t="s">
        <v>309</v>
      </c>
      <c r="L203" s="1938" t="s">
        <v>1907</v>
      </c>
      <c r="M203" s="1878">
        <v>2024</v>
      </c>
    </row>
    <row r="204" spans="1:13" ht="48.75" customHeight="1">
      <c r="A204" s="1881"/>
      <c r="B204" s="1879"/>
      <c r="C204" s="1879"/>
      <c r="D204" s="1937"/>
      <c r="E204" s="1881"/>
      <c r="F204" s="1881"/>
      <c r="G204" s="1157" t="s">
        <v>310</v>
      </c>
      <c r="H204" s="1157" t="s">
        <v>307</v>
      </c>
      <c r="I204" s="1158">
        <v>1.8</v>
      </c>
      <c r="J204" s="1157" t="s">
        <v>311</v>
      </c>
      <c r="K204" s="1157" t="s">
        <v>309</v>
      </c>
      <c r="L204" s="1939"/>
      <c r="M204" s="1879"/>
    </row>
    <row r="205" spans="1:13" ht="18" customHeight="1">
      <c r="A205" s="1880" t="s">
        <v>315</v>
      </c>
      <c r="B205" s="1878">
        <v>19</v>
      </c>
      <c r="C205" s="1878">
        <v>8.4</v>
      </c>
      <c r="D205" s="1936">
        <v>0.6</v>
      </c>
      <c r="E205" s="1880" t="s">
        <v>277</v>
      </c>
      <c r="F205" s="1880" t="s">
        <v>1182</v>
      </c>
      <c r="G205" s="1157" t="s">
        <v>306</v>
      </c>
      <c r="H205" s="1157" t="s">
        <v>307</v>
      </c>
      <c r="I205" s="1158">
        <v>11.666</v>
      </c>
      <c r="J205" s="1157" t="s">
        <v>308</v>
      </c>
      <c r="K205" s="1157" t="s">
        <v>309</v>
      </c>
      <c r="L205" s="1938" t="s">
        <v>1908</v>
      </c>
      <c r="M205" s="1878">
        <v>2024</v>
      </c>
    </row>
    <row r="206" spans="1:13" ht="48" customHeight="1">
      <c r="A206" s="1881"/>
      <c r="B206" s="1879"/>
      <c r="C206" s="1879"/>
      <c r="D206" s="1937"/>
      <c r="E206" s="1881"/>
      <c r="F206" s="1881"/>
      <c r="G206" s="1157" t="s">
        <v>310</v>
      </c>
      <c r="H206" s="1157" t="s">
        <v>307</v>
      </c>
      <c r="I206" s="1158">
        <v>1</v>
      </c>
      <c r="J206" s="1157" t="s">
        <v>311</v>
      </c>
      <c r="K206" s="1157" t="s">
        <v>309</v>
      </c>
      <c r="L206" s="1939"/>
      <c r="M206" s="1879"/>
    </row>
    <row r="207" spans="1:13" ht="18" customHeight="1">
      <c r="A207" s="1880" t="s">
        <v>315</v>
      </c>
      <c r="B207" s="1878">
        <v>19</v>
      </c>
      <c r="C207" s="1878">
        <v>8.5</v>
      </c>
      <c r="D207" s="1936">
        <v>1</v>
      </c>
      <c r="E207" s="1880" t="s">
        <v>277</v>
      </c>
      <c r="F207" s="1880" t="s">
        <v>1182</v>
      </c>
      <c r="G207" s="1157" t="s">
        <v>306</v>
      </c>
      <c r="H207" s="1157" t="s">
        <v>307</v>
      </c>
      <c r="I207" s="1158">
        <v>10.5</v>
      </c>
      <c r="J207" s="1157" t="s">
        <v>308</v>
      </c>
      <c r="K207" s="1157" t="s">
        <v>309</v>
      </c>
      <c r="L207" s="1938" t="s">
        <v>1909</v>
      </c>
      <c r="M207" s="1878">
        <v>2024</v>
      </c>
    </row>
    <row r="208" spans="1:13" ht="48" customHeight="1">
      <c r="A208" s="1881"/>
      <c r="B208" s="1879"/>
      <c r="C208" s="1879"/>
      <c r="D208" s="1937"/>
      <c r="E208" s="1881"/>
      <c r="F208" s="1881"/>
      <c r="G208" s="1157" t="s">
        <v>310</v>
      </c>
      <c r="H208" s="1157" t="s">
        <v>307</v>
      </c>
      <c r="I208" s="1158">
        <v>1.8</v>
      </c>
      <c r="J208" s="1157" t="s">
        <v>311</v>
      </c>
      <c r="K208" s="1157" t="s">
        <v>309</v>
      </c>
      <c r="L208" s="1939"/>
      <c r="M208" s="1879"/>
    </row>
    <row r="209" spans="1:13" ht="18" customHeight="1">
      <c r="A209" s="1880" t="s">
        <v>315</v>
      </c>
      <c r="B209" s="1878">
        <v>19</v>
      </c>
      <c r="C209" s="1878">
        <v>8.6</v>
      </c>
      <c r="D209" s="1936">
        <v>1</v>
      </c>
      <c r="E209" s="1880" t="s">
        <v>277</v>
      </c>
      <c r="F209" s="1880" t="s">
        <v>1182</v>
      </c>
      <c r="G209" s="1157" t="s">
        <v>306</v>
      </c>
      <c r="H209" s="1157" t="s">
        <v>307</v>
      </c>
      <c r="I209" s="1158">
        <v>11.5</v>
      </c>
      <c r="J209" s="1157" t="s">
        <v>308</v>
      </c>
      <c r="K209" s="1157" t="s">
        <v>309</v>
      </c>
      <c r="L209" s="1938" t="s">
        <v>1910</v>
      </c>
      <c r="M209" s="1878">
        <v>2024</v>
      </c>
    </row>
    <row r="210" spans="1:13" ht="48.75" customHeight="1">
      <c r="A210" s="1881"/>
      <c r="B210" s="1879"/>
      <c r="C210" s="1879"/>
      <c r="D210" s="1937"/>
      <c r="E210" s="1881"/>
      <c r="F210" s="1881"/>
      <c r="G210" s="1157" t="s">
        <v>310</v>
      </c>
      <c r="H210" s="1157" t="s">
        <v>307</v>
      </c>
      <c r="I210" s="1158">
        <v>0.6</v>
      </c>
      <c r="J210" s="1157" t="s">
        <v>311</v>
      </c>
      <c r="K210" s="1157" t="s">
        <v>309</v>
      </c>
      <c r="L210" s="1939"/>
      <c r="M210" s="1879"/>
    </row>
    <row r="211" spans="1:13" ht="18" customHeight="1">
      <c r="A211" s="1880" t="s">
        <v>315</v>
      </c>
      <c r="B211" s="1878">
        <v>19</v>
      </c>
      <c r="C211" s="1878">
        <v>8.7</v>
      </c>
      <c r="D211" s="1936">
        <v>1</v>
      </c>
      <c r="E211" s="1880" t="s">
        <v>277</v>
      </c>
      <c r="F211" s="1880" t="s">
        <v>1182</v>
      </c>
      <c r="G211" s="1157" t="s">
        <v>306</v>
      </c>
      <c r="H211" s="1157" t="s">
        <v>307</v>
      </c>
      <c r="I211" s="1158">
        <v>10.9</v>
      </c>
      <c r="J211" s="1157" t="s">
        <v>308</v>
      </c>
      <c r="K211" s="1157" t="s">
        <v>309</v>
      </c>
      <c r="L211" s="1938" t="s">
        <v>1911</v>
      </c>
      <c r="M211" s="1878">
        <v>2024</v>
      </c>
    </row>
    <row r="212" spans="1:13" ht="49.5" customHeight="1">
      <c r="A212" s="1881"/>
      <c r="B212" s="1879"/>
      <c r="C212" s="1879"/>
      <c r="D212" s="1937"/>
      <c r="E212" s="1881"/>
      <c r="F212" s="1881"/>
      <c r="G212" s="1157" t="s">
        <v>310</v>
      </c>
      <c r="H212" s="1157" t="s">
        <v>307</v>
      </c>
      <c r="I212" s="1158">
        <v>1.8</v>
      </c>
      <c r="J212" s="1157" t="s">
        <v>311</v>
      </c>
      <c r="K212" s="1157" t="s">
        <v>309</v>
      </c>
      <c r="L212" s="1939"/>
      <c r="M212" s="1879"/>
    </row>
    <row r="213" spans="1:13" ht="18" customHeight="1">
      <c r="A213" s="1880" t="s">
        <v>315</v>
      </c>
      <c r="B213" s="1878">
        <v>19</v>
      </c>
      <c r="C213" s="1878">
        <v>8.8</v>
      </c>
      <c r="D213" s="1936">
        <v>1</v>
      </c>
      <c r="E213" s="1880" t="s">
        <v>277</v>
      </c>
      <c r="F213" s="1880" t="s">
        <v>1182</v>
      </c>
      <c r="G213" s="1157" t="s">
        <v>306</v>
      </c>
      <c r="H213" s="1157" t="s">
        <v>307</v>
      </c>
      <c r="I213" s="1158">
        <v>8.2</v>
      </c>
      <c r="J213" s="1157" t="s">
        <v>308</v>
      </c>
      <c r="K213" s="1157" t="s">
        <v>309</v>
      </c>
      <c r="L213" s="1938" t="s">
        <v>1912</v>
      </c>
      <c r="M213" s="1878">
        <v>2024</v>
      </c>
    </row>
    <row r="214" spans="1:13" ht="49.5" customHeight="1">
      <c r="A214" s="1881"/>
      <c r="B214" s="1879"/>
      <c r="C214" s="1879"/>
      <c r="D214" s="1937"/>
      <c r="E214" s="1881"/>
      <c r="F214" s="1881"/>
      <c r="G214" s="1157" t="s">
        <v>310</v>
      </c>
      <c r="H214" s="1157" t="s">
        <v>307</v>
      </c>
      <c r="I214" s="1158">
        <v>1.8</v>
      </c>
      <c r="J214" s="1157" t="s">
        <v>311</v>
      </c>
      <c r="K214" s="1157" t="s">
        <v>309</v>
      </c>
      <c r="L214" s="1939"/>
      <c r="M214" s="1879"/>
    </row>
    <row r="215" spans="1:13" ht="18" customHeight="1">
      <c r="A215" s="1880" t="s">
        <v>315</v>
      </c>
      <c r="B215" s="1878">
        <v>19</v>
      </c>
      <c r="C215" s="1878">
        <v>8.9</v>
      </c>
      <c r="D215" s="1936">
        <v>1</v>
      </c>
      <c r="E215" s="1880" t="s">
        <v>277</v>
      </c>
      <c r="F215" s="1880" t="s">
        <v>1182</v>
      </c>
      <c r="G215" s="1157" t="s">
        <v>306</v>
      </c>
      <c r="H215" s="1157" t="s">
        <v>307</v>
      </c>
      <c r="I215" s="1158">
        <v>11</v>
      </c>
      <c r="J215" s="1157" t="s">
        <v>308</v>
      </c>
      <c r="K215" s="1157" t="s">
        <v>309</v>
      </c>
      <c r="L215" s="1938" t="s">
        <v>1913</v>
      </c>
      <c r="M215" s="1878">
        <v>2024</v>
      </c>
    </row>
    <row r="216" spans="1:13" ht="45" customHeight="1">
      <c r="A216" s="1881"/>
      <c r="B216" s="1879"/>
      <c r="C216" s="1879"/>
      <c r="D216" s="1937"/>
      <c r="E216" s="1881"/>
      <c r="F216" s="1881"/>
      <c r="G216" s="1157" t="s">
        <v>310</v>
      </c>
      <c r="H216" s="1157" t="s">
        <v>307</v>
      </c>
      <c r="I216" s="1158">
        <v>0.6</v>
      </c>
      <c r="J216" s="1157" t="s">
        <v>311</v>
      </c>
      <c r="K216" s="1157" t="s">
        <v>309</v>
      </c>
      <c r="L216" s="1939"/>
      <c r="M216" s="1879"/>
    </row>
    <row r="217" spans="1:13" ht="18" customHeight="1">
      <c r="A217" s="1880" t="s">
        <v>315</v>
      </c>
      <c r="B217" s="1878">
        <v>19</v>
      </c>
      <c r="C217" s="1940">
        <v>8.1</v>
      </c>
      <c r="D217" s="1936">
        <v>1</v>
      </c>
      <c r="E217" s="1880" t="s">
        <v>277</v>
      </c>
      <c r="F217" s="1880" t="s">
        <v>1182</v>
      </c>
      <c r="G217" s="1157" t="s">
        <v>306</v>
      </c>
      <c r="H217" s="1157" t="s">
        <v>307</v>
      </c>
      <c r="I217" s="1158">
        <v>11</v>
      </c>
      <c r="J217" s="1157" t="s">
        <v>308</v>
      </c>
      <c r="K217" s="1157" t="s">
        <v>309</v>
      </c>
      <c r="L217" s="1938" t="s">
        <v>1914</v>
      </c>
      <c r="M217" s="1878">
        <v>2024</v>
      </c>
    </row>
    <row r="218" spans="1:13" ht="47.25" customHeight="1">
      <c r="A218" s="1881"/>
      <c r="B218" s="1879"/>
      <c r="C218" s="1941"/>
      <c r="D218" s="1937"/>
      <c r="E218" s="1881"/>
      <c r="F218" s="1881"/>
      <c r="G218" s="1157" t="s">
        <v>310</v>
      </c>
      <c r="H218" s="1157" t="s">
        <v>307</v>
      </c>
      <c r="I218" s="1158">
        <v>1.5</v>
      </c>
      <c r="J218" s="1157" t="s">
        <v>311</v>
      </c>
      <c r="K218" s="1157" t="s">
        <v>309</v>
      </c>
      <c r="L218" s="1939"/>
      <c r="M218" s="1879"/>
    </row>
    <row r="219" spans="1:13" ht="18" customHeight="1">
      <c r="A219" s="1880" t="s">
        <v>282</v>
      </c>
      <c r="B219" s="1878">
        <v>76</v>
      </c>
      <c r="C219" s="1936">
        <v>19.2</v>
      </c>
      <c r="D219" s="1936">
        <v>1</v>
      </c>
      <c r="E219" s="1880" t="s">
        <v>277</v>
      </c>
      <c r="F219" s="1880" t="s">
        <v>1182</v>
      </c>
      <c r="G219" s="1157" t="s">
        <v>306</v>
      </c>
      <c r="H219" s="1157" t="s">
        <v>307</v>
      </c>
      <c r="I219" s="1158">
        <v>10.4</v>
      </c>
      <c r="J219" s="1157" t="s">
        <v>308</v>
      </c>
      <c r="K219" s="1157" t="s">
        <v>309</v>
      </c>
      <c r="L219" s="1938" t="s">
        <v>1915</v>
      </c>
      <c r="M219" s="1878">
        <v>2024</v>
      </c>
    </row>
    <row r="220" spans="1:13" ht="47.25" customHeight="1">
      <c r="A220" s="1881"/>
      <c r="B220" s="1879"/>
      <c r="C220" s="1937"/>
      <c r="D220" s="1937"/>
      <c r="E220" s="1881"/>
      <c r="F220" s="1881"/>
      <c r="G220" s="1157" t="s">
        <v>310</v>
      </c>
      <c r="H220" s="1157" t="s">
        <v>307</v>
      </c>
      <c r="I220" s="1158">
        <v>2.2</v>
      </c>
      <c r="J220" s="1157" t="s">
        <v>311</v>
      </c>
      <c r="K220" s="1157" t="s">
        <v>309</v>
      </c>
      <c r="L220" s="1939"/>
      <c r="M220" s="1879"/>
    </row>
    <row r="221" spans="1:13" ht="18" customHeight="1">
      <c r="A221" s="1880" t="s">
        <v>282</v>
      </c>
      <c r="B221" s="1878">
        <v>76</v>
      </c>
      <c r="C221" s="1936">
        <v>19.3</v>
      </c>
      <c r="D221" s="1936">
        <v>1</v>
      </c>
      <c r="E221" s="1880" t="s">
        <v>277</v>
      </c>
      <c r="F221" s="1880" t="s">
        <v>1182</v>
      </c>
      <c r="G221" s="1157" t="s">
        <v>306</v>
      </c>
      <c r="H221" s="1157" t="s">
        <v>307</v>
      </c>
      <c r="I221" s="1158">
        <v>10.6</v>
      </c>
      <c r="J221" s="1157" t="s">
        <v>308</v>
      </c>
      <c r="K221" s="1157" t="s">
        <v>309</v>
      </c>
      <c r="L221" s="1938" t="s">
        <v>1916</v>
      </c>
      <c r="M221" s="1878">
        <v>2024</v>
      </c>
    </row>
    <row r="222" spans="1:13" ht="47.25" customHeight="1">
      <c r="A222" s="1881"/>
      <c r="B222" s="1879"/>
      <c r="C222" s="1937"/>
      <c r="D222" s="1937"/>
      <c r="E222" s="1881"/>
      <c r="F222" s="1881"/>
      <c r="G222" s="1157" t="s">
        <v>310</v>
      </c>
      <c r="H222" s="1157" t="s">
        <v>307</v>
      </c>
      <c r="I222" s="1158">
        <v>1.2</v>
      </c>
      <c r="J222" s="1157" t="s">
        <v>311</v>
      </c>
      <c r="K222" s="1157" t="s">
        <v>309</v>
      </c>
      <c r="L222" s="1939"/>
      <c r="M222" s="1879"/>
    </row>
    <row r="223" spans="1:13" ht="18" customHeight="1">
      <c r="A223" s="1880" t="s">
        <v>282</v>
      </c>
      <c r="B223" s="1878">
        <v>76</v>
      </c>
      <c r="C223" s="1936">
        <v>19.4</v>
      </c>
      <c r="D223" s="1936">
        <v>1</v>
      </c>
      <c r="E223" s="1880" t="s">
        <v>277</v>
      </c>
      <c r="F223" s="1880" t="s">
        <v>1182</v>
      </c>
      <c r="G223" s="1157" t="s">
        <v>306</v>
      </c>
      <c r="H223" s="1157" t="s">
        <v>307</v>
      </c>
      <c r="I223" s="1158">
        <v>10.6</v>
      </c>
      <c r="J223" s="1157" t="s">
        <v>308</v>
      </c>
      <c r="K223" s="1157" t="s">
        <v>309</v>
      </c>
      <c r="L223" s="1938" t="s">
        <v>1917</v>
      </c>
      <c r="M223" s="1878">
        <v>2024</v>
      </c>
    </row>
    <row r="224" spans="1:13" ht="51.75" customHeight="1">
      <c r="A224" s="1881"/>
      <c r="B224" s="1879"/>
      <c r="C224" s="1937"/>
      <c r="D224" s="1937"/>
      <c r="E224" s="1881"/>
      <c r="F224" s="1881"/>
      <c r="G224" s="1157" t="s">
        <v>310</v>
      </c>
      <c r="H224" s="1157" t="s">
        <v>307</v>
      </c>
      <c r="I224" s="1158">
        <v>1.2</v>
      </c>
      <c r="J224" s="1157" t="s">
        <v>311</v>
      </c>
      <c r="K224" s="1157" t="s">
        <v>309</v>
      </c>
      <c r="L224" s="1939"/>
      <c r="M224" s="1879"/>
    </row>
    <row r="225" spans="1:13" ht="18" customHeight="1">
      <c r="A225" s="1880" t="s">
        <v>282</v>
      </c>
      <c r="B225" s="1878">
        <v>76</v>
      </c>
      <c r="C225" s="1936">
        <v>19.5</v>
      </c>
      <c r="D225" s="1936">
        <v>1</v>
      </c>
      <c r="E225" s="1880" t="s">
        <v>277</v>
      </c>
      <c r="F225" s="1880" t="s">
        <v>1182</v>
      </c>
      <c r="G225" s="1157" t="s">
        <v>306</v>
      </c>
      <c r="H225" s="1157" t="s">
        <v>307</v>
      </c>
      <c r="I225" s="1158">
        <v>10.5</v>
      </c>
      <c r="J225" s="1157" t="s">
        <v>308</v>
      </c>
      <c r="K225" s="1157" t="s">
        <v>309</v>
      </c>
      <c r="L225" s="1938" t="s">
        <v>1918</v>
      </c>
      <c r="M225" s="1878">
        <v>2024</v>
      </c>
    </row>
    <row r="226" spans="1:13" ht="45" customHeight="1">
      <c r="A226" s="1881"/>
      <c r="B226" s="1879"/>
      <c r="C226" s="1937"/>
      <c r="D226" s="1937"/>
      <c r="E226" s="1881"/>
      <c r="F226" s="1881"/>
      <c r="G226" s="1157" t="s">
        <v>310</v>
      </c>
      <c r="H226" s="1157" t="s">
        <v>307</v>
      </c>
      <c r="I226" s="1158">
        <v>1.2</v>
      </c>
      <c r="J226" s="1157" t="s">
        <v>311</v>
      </c>
      <c r="K226" s="1157" t="s">
        <v>309</v>
      </c>
      <c r="L226" s="1939"/>
      <c r="M226" s="1879"/>
    </row>
    <row r="227" spans="1:13" ht="18" customHeight="1">
      <c r="A227" s="1159" t="s">
        <v>312</v>
      </c>
      <c r="B227" s="1159"/>
      <c r="C227" s="1159"/>
      <c r="D227" s="1367">
        <f>D225+D223+D221+D219+D217+D215+D213+D211+D209+D207+D205+D203+D201+D199+D197+D195+D193+D191+D189</f>
        <v>18.6</v>
      </c>
      <c r="E227" s="1159"/>
      <c r="F227" s="1159"/>
      <c r="G227" s="1157"/>
      <c r="H227" s="1157"/>
      <c r="I227" s="1157"/>
      <c r="J227" s="1157"/>
      <c r="K227" s="1157"/>
      <c r="L227" s="1157"/>
      <c r="M227" s="1157"/>
    </row>
    <row r="228" spans="1:13" ht="18" customHeight="1">
      <c r="A228" s="1932" t="s">
        <v>1919</v>
      </c>
      <c r="B228" s="1932"/>
      <c r="C228" s="1932"/>
      <c r="D228" s="1932"/>
      <c r="E228" s="1932"/>
      <c r="F228" s="1932"/>
      <c r="G228" s="1932"/>
      <c r="H228" s="1932"/>
      <c r="I228" s="1932"/>
      <c r="J228" s="1932"/>
      <c r="K228" s="1932"/>
      <c r="L228" s="1932"/>
      <c r="M228" s="1932"/>
    </row>
    <row r="229" spans="1:13" ht="18" customHeight="1">
      <c r="A229" s="1880" t="s">
        <v>1174</v>
      </c>
      <c r="B229" s="1880">
        <v>7</v>
      </c>
      <c r="C229" s="1880">
        <v>35.1</v>
      </c>
      <c r="D229" s="1882">
        <v>0.9</v>
      </c>
      <c r="E229" s="1880" t="s">
        <v>270</v>
      </c>
      <c r="F229" s="1880" t="s">
        <v>1182</v>
      </c>
      <c r="G229" s="1157" t="s">
        <v>306</v>
      </c>
      <c r="H229" s="1157" t="s">
        <v>307</v>
      </c>
      <c r="I229" s="1158">
        <v>11.778</v>
      </c>
      <c r="J229" s="1157" t="s">
        <v>308</v>
      </c>
      <c r="K229" s="1157" t="s">
        <v>309</v>
      </c>
      <c r="L229" s="1880" t="s">
        <v>1184</v>
      </c>
      <c r="M229" s="1878">
        <v>2024</v>
      </c>
    </row>
    <row r="230" spans="1:13" ht="18" customHeight="1">
      <c r="A230" s="1881"/>
      <c r="B230" s="1881"/>
      <c r="C230" s="1881"/>
      <c r="D230" s="1883"/>
      <c r="E230" s="1881"/>
      <c r="F230" s="1881"/>
      <c r="G230" s="1157" t="s">
        <v>310</v>
      </c>
      <c r="H230" s="1157" t="s">
        <v>307</v>
      </c>
      <c r="I230" s="1158">
        <v>10</v>
      </c>
      <c r="J230" s="1157" t="s">
        <v>311</v>
      </c>
      <c r="K230" s="1157" t="s">
        <v>309</v>
      </c>
      <c r="L230" s="1881"/>
      <c r="M230" s="1879"/>
    </row>
    <row r="231" spans="1:13" ht="18" customHeight="1">
      <c r="A231" s="1880" t="s">
        <v>1174</v>
      </c>
      <c r="B231" s="1880">
        <v>7</v>
      </c>
      <c r="C231" s="1880">
        <v>35.2</v>
      </c>
      <c r="D231" s="1882">
        <v>0.9</v>
      </c>
      <c r="E231" s="1880" t="s">
        <v>270</v>
      </c>
      <c r="F231" s="1880" t="s">
        <v>1182</v>
      </c>
      <c r="G231" s="1157" t="s">
        <v>306</v>
      </c>
      <c r="H231" s="1157" t="s">
        <v>307</v>
      </c>
      <c r="I231" s="1158">
        <v>11.111</v>
      </c>
      <c r="J231" s="1157" t="s">
        <v>308</v>
      </c>
      <c r="K231" s="1157" t="s">
        <v>309</v>
      </c>
      <c r="L231" s="1880" t="s">
        <v>1184</v>
      </c>
      <c r="M231" s="1878">
        <v>2024</v>
      </c>
    </row>
    <row r="232" spans="1:13" ht="18" customHeight="1">
      <c r="A232" s="1881"/>
      <c r="B232" s="1881"/>
      <c r="C232" s="1881"/>
      <c r="D232" s="1883"/>
      <c r="E232" s="1881"/>
      <c r="F232" s="1881"/>
      <c r="G232" s="1157" t="s">
        <v>310</v>
      </c>
      <c r="H232" s="1157" t="s">
        <v>307</v>
      </c>
      <c r="I232" s="1158">
        <v>5.556</v>
      </c>
      <c r="J232" s="1157" t="s">
        <v>311</v>
      </c>
      <c r="K232" s="1157" t="s">
        <v>309</v>
      </c>
      <c r="L232" s="1881"/>
      <c r="M232" s="1879"/>
    </row>
    <row r="233" spans="1:13" ht="18" customHeight="1">
      <c r="A233" s="1880" t="s">
        <v>1174</v>
      </c>
      <c r="B233" s="1880">
        <v>7</v>
      </c>
      <c r="C233" s="1880">
        <v>35.3</v>
      </c>
      <c r="D233" s="1882">
        <v>0.9</v>
      </c>
      <c r="E233" s="1880" t="s">
        <v>270</v>
      </c>
      <c r="F233" s="1880" t="s">
        <v>1182</v>
      </c>
      <c r="G233" s="1157" t="s">
        <v>306</v>
      </c>
      <c r="H233" s="1157" t="s">
        <v>307</v>
      </c>
      <c r="I233" s="1158">
        <v>11.2</v>
      </c>
      <c r="J233" s="1157" t="s">
        <v>308</v>
      </c>
      <c r="K233" s="1157" t="s">
        <v>309</v>
      </c>
      <c r="L233" s="1880" t="s">
        <v>1920</v>
      </c>
      <c r="M233" s="1878">
        <v>2024</v>
      </c>
    </row>
    <row r="234" spans="1:13" ht="18" customHeight="1">
      <c r="A234" s="1881"/>
      <c r="B234" s="1881"/>
      <c r="C234" s="1881"/>
      <c r="D234" s="1883"/>
      <c r="E234" s="1881"/>
      <c r="F234" s="1881"/>
      <c r="G234" s="1157" t="s">
        <v>310</v>
      </c>
      <c r="H234" s="1157" t="s">
        <v>307</v>
      </c>
      <c r="I234" s="1158">
        <v>5.1</v>
      </c>
      <c r="J234" s="1157" t="s">
        <v>311</v>
      </c>
      <c r="K234" s="1157" t="s">
        <v>309</v>
      </c>
      <c r="L234" s="1881"/>
      <c r="M234" s="1879"/>
    </row>
    <row r="235" spans="1:13" ht="15">
      <c r="A235" s="1880" t="s">
        <v>1174</v>
      </c>
      <c r="B235" s="1880">
        <v>7</v>
      </c>
      <c r="C235" s="1880">
        <v>35.4</v>
      </c>
      <c r="D235" s="1882">
        <v>0.9</v>
      </c>
      <c r="E235" s="1880" t="s">
        <v>270</v>
      </c>
      <c r="F235" s="1880" t="s">
        <v>1182</v>
      </c>
      <c r="G235" s="1157" t="s">
        <v>306</v>
      </c>
      <c r="H235" s="1157" t="s">
        <v>307</v>
      </c>
      <c r="I235" s="1158">
        <v>12.1</v>
      </c>
      <c r="J235" s="1157" t="s">
        <v>308</v>
      </c>
      <c r="K235" s="1157" t="s">
        <v>309</v>
      </c>
      <c r="L235" s="1880" t="s">
        <v>1184</v>
      </c>
      <c r="M235" s="1878">
        <v>2024</v>
      </c>
    </row>
    <row r="236" spans="1:13" ht="15">
      <c r="A236" s="1881"/>
      <c r="B236" s="1881"/>
      <c r="C236" s="1881"/>
      <c r="D236" s="1883"/>
      <c r="E236" s="1881"/>
      <c r="F236" s="1881"/>
      <c r="G236" s="1157" t="s">
        <v>310</v>
      </c>
      <c r="H236" s="1157" t="s">
        <v>307</v>
      </c>
      <c r="I236" s="1158">
        <v>5.2</v>
      </c>
      <c r="J236" s="1157" t="s">
        <v>311</v>
      </c>
      <c r="K236" s="1157" t="s">
        <v>309</v>
      </c>
      <c r="L236" s="1881"/>
      <c r="M236" s="1879"/>
    </row>
    <row r="237" spans="1:13" ht="15">
      <c r="A237" s="1880" t="s">
        <v>1174</v>
      </c>
      <c r="B237" s="1880">
        <v>7</v>
      </c>
      <c r="C237" s="1880">
        <v>35.5</v>
      </c>
      <c r="D237" s="1882">
        <v>1</v>
      </c>
      <c r="E237" s="1880" t="s">
        <v>270</v>
      </c>
      <c r="F237" s="1880" t="s">
        <v>1182</v>
      </c>
      <c r="G237" s="1157" t="s">
        <v>306</v>
      </c>
      <c r="H237" s="1157" t="s">
        <v>307</v>
      </c>
      <c r="I237" s="1158">
        <v>13.7</v>
      </c>
      <c r="J237" s="1157" t="s">
        <v>308</v>
      </c>
      <c r="K237" s="1157" t="s">
        <v>309</v>
      </c>
      <c r="L237" s="1880" t="s">
        <v>1184</v>
      </c>
      <c r="M237" s="1878">
        <v>2024</v>
      </c>
    </row>
    <row r="238" spans="1:13" ht="15">
      <c r="A238" s="1881"/>
      <c r="B238" s="1881"/>
      <c r="C238" s="1881"/>
      <c r="D238" s="1883"/>
      <c r="E238" s="1881"/>
      <c r="F238" s="1881"/>
      <c r="G238" s="1157" t="s">
        <v>310</v>
      </c>
      <c r="H238" s="1157" t="s">
        <v>307</v>
      </c>
      <c r="I238" s="1158">
        <v>11.5</v>
      </c>
      <c r="J238" s="1157" t="s">
        <v>311</v>
      </c>
      <c r="K238" s="1157" t="s">
        <v>309</v>
      </c>
      <c r="L238" s="1881"/>
      <c r="M238" s="1879"/>
    </row>
    <row r="239" spans="1:13" ht="15">
      <c r="A239" s="1880" t="s">
        <v>1174</v>
      </c>
      <c r="B239" s="1880">
        <v>7</v>
      </c>
      <c r="C239" s="1880">
        <v>35.6</v>
      </c>
      <c r="D239" s="1882">
        <v>1</v>
      </c>
      <c r="E239" s="1880" t="s">
        <v>270</v>
      </c>
      <c r="F239" s="1880" t="s">
        <v>1182</v>
      </c>
      <c r="G239" s="1157" t="s">
        <v>306</v>
      </c>
      <c r="H239" s="1157" t="s">
        <v>307</v>
      </c>
      <c r="I239" s="1158">
        <v>11.9</v>
      </c>
      <c r="J239" s="1157" t="s">
        <v>308</v>
      </c>
      <c r="K239" s="1157" t="s">
        <v>309</v>
      </c>
      <c r="L239" s="1880" t="s">
        <v>1184</v>
      </c>
      <c r="M239" s="1878">
        <v>2024</v>
      </c>
    </row>
    <row r="240" spans="1:13" ht="15">
      <c r="A240" s="1881"/>
      <c r="B240" s="1881"/>
      <c r="C240" s="1881"/>
      <c r="D240" s="1883"/>
      <c r="E240" s="1881"/>
      <c r="F240" s="1881"/>
      <c r="G240" s="1157" t="s">
        <v>310</v>
      </c>
      <c r="H240" s="1157" t="s">
        <v>307</v>
      </c>
      <c r="I240" s="1158">
        <v>11.3</v>
      </c>
      <c r="J240" s="1157" t="s">
        <v>311</v>
      </c>
      <c r="K240" s="1157" t="s">
        <v>309</v>
      </c>
      <c r="L240" s="1881"/>
      <c r="M240" s="1879"/>
    </row>
    <row r="241" spans="1:13" ht="15">
      <c r="A241" s="1880" t="s">
        <v>1174</v>
      </c>
      <c r="B241" s="1880">
        <v>10</v>
      </c>
      <c r="C241" s="1880">
        <v>26.1</v>
      </c>
      <c r="D241" s="1882">
        <v>1</v>
      </c>
      <c r="E241" s="1880" t="s">
        <v>270</v>
      </c>
      <c r="F241" s="1880" t="s">
        <v>1182</v>
      </c>
      <c r="G241" s="1157" t="s">
        <v>306</v>
      </c>
      <c r="H241" s="1157" t="s">
        <v>307</v>
      </c>
      <c r="I241" s="1158">
        <v>12.8</v>
      </c>
      <c r="J241" s="1157" t="s">
        <v>308</v>
      </c>
      <c r="K241" s="1157" t="s">
        <v>309</v>
      </c>
      <c r="L241" s="1880" t="s">
        <v>1184</v>
      </c>
      <c r="M241" s="1878">
        <v>2024</v>
      </c>
    </row>
    <row r="242" spans="1:13" ht="15">
      <c r="A242" s="1881"/>
      <c r="B242" s="1881"/>
      <c r="C242" s="1881"/>
      <c r="D242" s="1883"/>
      <c r="E242" s="1881"/>
      <c r="F242" s="1881"/>
      <c r="G242" s="1157" t="s">
        <v>310</v>
      </c>
      <c r="H242" s="1157" t="s">
        <v>307</v>
      </c>
      <c r="I242" s="1158">
        <v>5.4</v>
      </c>
      <c r="J242" s="1157" t="s">
        <v>311</v>
      </c>
      <c r="K242" s="1157" t="s">
        <v>309</v>
      </c>
      <c r="L242" s="1881"/>
      <c r="M242" s="1879"/>
    </row>
    <row r="243" spans="1:13" ht="15">
      <c r="A243" s="1159" t="s">
        <v>312</v>
      </c>
      <c r="B243" s="1159"/>
      <c r="C243" s="1159"/>
      <c r="D243" s="1367">
        <f>SUM(D229:D242)</f>
        <v>6.6</v>
      </c>
      <c r="E243" s="1157"/>
      <c r="F243" s="1157"/>
      <c r="G243" s="1157"/>
      <c r="H243" s="1157"/>
      <c r="I243" s="1157"/>
      <c r="J243" s="1157"/>
      <c r="K243" s="1157"/>
      <c r="L243" s="1157"/>
      <c r="M243" s="1157"/>
    </row>
    <row r="244" spans="1:13" ht="15">
      <c r="A244" s="1942" t="s">
        <v>316</v>
      </c>
      <c r="B244" s="1943"/>
      <c r="C244" s="1944"/>
      <c r="D244" s="1367">
        <f>D243+D227+D187+D157+D133+D97</f>
        <v>77.80000000000001</v>
      </c>
      <c r="E244" s="1157"/>
      <c r="F244" s="1157"/>
      <c r="G244" s="1157"/>
      <c r="H244" s="1157"/>
      <c r="I244" s="1157"/>
      <c r="J244" s="1157"/>
      <c r="K244" s="1157"/>
      <c r="L244" s="1157"/>
      <c r="M244" s="1157"/>
    </row>
  </sheetData>
  <sheetProtection/>
  <mergeCells count="703">
    <mergeCell ref="L241:L242"/>
    <mergeCell ref="M241:M242"/>
    <mergeCell ref="A244:C244"/>
    <mergeCell ref="A241:A242"/>
    <mergeCell ref="B241:B242"/>
    <mergeCell ref="C241:C242"/>
    <mergeCell ref="D241:D242"/>
    <mergeCell ref="E241:E242"/>
    <mergeCell ref="F241:F242"/>
    <mergeCell ref="L237:L238"/>
    <mergeCell ref="M237:M238"/>
    <mergeCell ref="A239:A240"/>
    <mergeCell ref="B239:B240"/>
    <mergeCell ref="C239:C240"/>
    <mergeCell ref="D239:D240"/>
    <mergeCell ref="E239:E240"/>
    <mergeCell ref="F239:F240"/>
    <mergeCell ref="L239:L240"/>
    <mergeCell ref="M239:M240"/>
    <mergeCell ref="A237:A238"/>
    <mergeCell ref="B237:B238"/>
    <mergeCell ref="C237:C238"/>
    <mergeCell ref="D237:D238"/>
    <mergeCell ref="E237:E238"/>
    <mergeCell ref="F237:F238"/>
    <mergeCell ref="L233:L234"/>
    <mergeCell ref="M233:M234"/>
    <mergeCell ref="A235:A236"/>
    <mergeCell ref="B235:B236"/>
    <mergeCell ref="C235:C236"/>
    <mergeCell ref="D235:D236"/>
    <mergeCell ref="E235:E236"/>
    <mergeCell ref="F235:F236"/>
    <mergeCell ref="L235:L236"/>
    <mergeCell ref="M235:M236"/>
    <mergeCell ref="A233:A234"/>
    <mergeCell ref="B233:B234"/>
    <mergeCell ref="C233:C234"/>
    <mergeCell ref="D233:D234"/>
    <mergeCell ref="E233:E234"/>
    <mergeCell ref="F233:F234"/>
    <mergeCell ref="M229:M230"/>
    <mergeCell ref="A231:A232"/>
    <mergeCell ref="B231:B232"/>
    <mergeCell ref="C231:C232"/>
    <mergeCell ref="D231:D232"/>
    <mergeCell ref="E231:E232"/>
    <mergeCell ref="F231:F232"/>
    <mergeCell ref="L231:L232"/>
    <mergeCell ref="M231:M232"/>
    <mergeCell ref="L225:L226"/>
    <mergeCell ref="M225:M226"/>
    <mergeCell ref="A228:M228"/>
    <mergeCell ref="A229:A230"/>
    <mergeCell ref="B229:B230"/>
    <mergeCell ref="C229:C230"/>
    <mergeCell ref="D229:D230"/>
    <mergeCell ref="E229:E230"/>
    <mergeCell ref="F229:F230"/>
    <mergeCell ref="L229:L230"/>
    <mergeCell ref="A225:A226"/>
    <mergeCell ref="B225:B226"/>
    <mergeCell ref="C225:C226"/>
    <mergeCell ref="D225:D226"/>
    <mergeCell ref="E225:E226"/>
    <mergeCell ref="F225:F226"/>
    <mergeCell ref="L221:L222"/>
    <mergeCell ref="M221:M222"/>
    <mergeCell ref="A223:A224"/>
    <mergeCell ref="B223:B224"/>
    <mergeCell ref="C223:C224"/>
    <mergeCell ref="D223:D224"/>
    <mergeCell ref="E223:E224"/>
    <mergeCell ref="F223:F224"/>
    <mergeCell ref="L223:L224"/>
    <mergeCell ref="M223:M224"/>
    <mergeCell ref="A221:A222"/>
    <mergeCell ref="B221:B222"/>
    <mergeCell ref="C221:C222"/>
    <mergeCell ref="D221:D222"/>
    <mergeCell ref="E221:E222"/>
    <mergeCell ref="F221:F222"/>
    <mergeCell ref="L217:L218"/>
    <mergeCell ref="M217:M218"/>
    <mergeCell ref="A219:A220"/>
    <mergeCell ref="B219:B220"/>
    <mergeCell ref="C219:C220"/>
    <mergeCell ref="D219:D220"/>
    <mergeCell ref="E219:E220"/>
    <mergeCell ref="F219:F220"/>
    <mergeCell ref="L219:L220"/>
    <mergeCell ref="M219:M220"/>
    <mergeCell ref="A217:A218"/>
    <mergeCell ref="B217:B218"/>
    <mergeCell ref="C217:C218"/>
    <mergeCell ref="D217:D218"/>
    <mergeCell ref="E217:E218"/>
    <mergeCell ref="F217:F218"/>
    <mergeCell ref="L213:L214"/>
    <mergeCell ref="M213:M214"/>
    <mergeCell ref="A215:A216"/>
    <mergeCell ref="B215:B216"/>
    <mergeCell ref="C215:C216"/>
    <mergeCell ref="D215:D216"/>
    <mergeCell ref="E215:E216"/>
    <mergeCell ref="F215:F216"/>
    <mergeCell ref="L215:L216"/>
    <mergeCell ref="M215:M216"/>
    <mergeCell ref="A213:A214"/>
    <mergeCell ref="B213:B214"/>
    <mergeCell ref="C213:C214"/>
    <mergeCell ref="D213:D214"/>
    <mergeCell ref="E213:E214"/>
    <mergeCell ref="F213:F214"/>
    <mergeCell ref="L209:L210"/>
    <mergeCell ref="M209:M210"/>
    <mergeCell ref="A211:A212"/>
    <mergeCell ref="B211:B212"/>
    <mergeCell ref="C211:C212"/>
    <mergeCell ref="D211:D212"/>
    <mergeCell ref="E211:E212"/>
    <mergeCell ref="F211:F212"/>
    <mergeCell ref="L211:L212"/>
    <mergeCell ref="M211:M212"/>
    <mergeCell ref="A209:A210"/>
    <mergeCell ref="B209:B210"/>
    <mergeCell ref="C209:C210"/>
    <mergeCell ref="D209:D210"/>
    <mergeCell ref="E209:E210"/>
    <mergeCell ref="F209:F210"/>
    <mergeCell ref="L205:L206"/>
    <mergeCell ref="M205:M206"/>
    <mergeCell ref="A207:A208"/>
    <mergeCell ref="B207:B208"/>
    <mergeCell ref="C207:C208"/>
    <mergeCell ref="D207:D208"/>
    <mergeCell ref="E207:E208"/>
    <mergeCell ref="F207:F208"/>
    <mergeCell ref="L207:L208"/>
    <mergeCell ref="M207:M208"/>
    <mergeCell ref="A205:A206"/>
    <mergeCell ref="B205:B206"/>
    <mergeCell ref="C205:C206"/>
    <mergeCell ref="D205:D206"/>
    <mergeCell ref="E205:E206"/>
    <mergeCell ref="F205:F206"/>
    <mergeCell ref="L201:L202"/>
    <mergeCell ref="M201:M202"/>
    <mergeCell ref="A203:A204"/>
    <mergeCell ref="B203:B204"/>
    <mergeCell ref="C203:C204"/>
    <mergeCell ref="D203:D204"/>
    <mergeCell ref="E203:E204"/>
    <mergeCell ref="F203:F204"/>
    <mergeCell ref="L203:L204"/>
    <mergeCell ref="M203:M204"/>
    <mergeCell ref="A201:A202"/>
    <mergeCell ref="B201:B202"/>
    <mergeCell ref="C201:C202"/>
    <mergeCell ref="D201:D202"/>
    <mergeCell ref="E201:E202"/>
    <mergeCell ref="F201:F202"/>
    <mergeCell ref="L197:L198"/>
    <mergeCell ref="M197:M198"/>
    <mergeCell ref="A199:A200"/>
    <mergeCell ref="B199:B200"/>
    <mergeCell ref="C199:C200"/>
    <mergeCell ref="D199:D200"/>
    <mergeCell ref="E199:E200"/>
    <mergeCell ref="F199:F200"/>
    <mergeCell ref="L199:L200"/>
    <mergeCell ref="M199:M200"/>
    <mergeCell ref="A197:A198"/>
    <mergeCell ref="B197:B198"/>
    <mergeCell ref="C197:C198"/>
    <mergeCell ref="D197:D198"/>
    <mergeCell ref="E197:E198"/>
    <mergeCell ref="F197:F198"/>
    <mergeCell ref="L193:L194"/>
    <mergeCell ref="M193:M194"/>
    <mergeCell ref="A195:A196"/>
    <mergeCell ref="B195:B196"/>
    <mergeCell ref="C195:C196"/>
    <mergeCell ref="D195:D196"/>
    <mergeCell ref="E195:E196"/>
    <mergeCell ref="F195:F196"/>
    <mergeCell ref="L195:L196"/>
    <mergeCell ref="M195:M196"/>
    <mergeCell ref="A193:A194"/>
    <mergeCell ref="B193:B194"/>
    <mergeCell ref="C193:C194"/>
    <mergeCell ref="D193:D194"/>
    <mergeCell ref="E193:E194"/>
    <mergeCell ref="F193:F194"/>
    <mergeCell ref="M189:M190"/>
    <mergeCell ref="A191:A192"/>
    <mergeCell ref="B191:B192"/>
    <mergeCell ref="C191:C192"/>
    <mergeCell ref="D191:D192"/>
    <mergeCell ref="E191:E192"/>
    <mergeCell ref="F191:F192"/>
    <mergeCell ref="L191:L192"/>
    <mergeCell ref="M191:M192"/>
    <mergeCell ref="B121:B122"/>
    <mergeCell ref="A121:A122"/>
    <mergeCell ref="A188:M188"/>
    <mergeCell ref="A189:A190"/>
    <mergeCell ref="B189:B190"/>
    <mergeCell ref="C189:C190"/>
    <mergeCell ref="D189:D190"/>
    <mergeCell ref="E189:E190"/>
    <mergeCell ref="F189:F190"/>
    <mergeCell ref="L189:L190"/>
    <mergeCell ref="E119:E120"/>
    <mergeCell ref="F119:F120"/>
    <mergeCell ref="F121:F122"/>
    <mergeCell ref="E121:E122"/>
    <mergeCell ref="D121:D122"/>
    <mergeCell ref="C121:C122"/>
    <mergeCell ref="D117:D118"/>
    <mergeCell ref="C117:C118"/>
    <mergeCell ref="B117:B118"/>
    <mergeCell ref="A117:A118"/>
    <mergeCell ref="A119:A120"/>
    <mergeCell ref="B119:B120"/>
    <mergeCell ref="C119:C120"/>
    <mergeCell ref="D119:D120"/>
    <mergeCell ref="B163:B164"/>
    <mergeCell ref="A163:A164"/>
    <mergeCell ref="F117:F118"/>
    <mergeCell ref="E117:E118"/>
    <mergeCell ref="L117:L118"/>
    <mergeCell ref="M117:M118"/>
    <mergeCell ref="M119:M120"/>
    <mergeCell ref="L119:L120"/>
    <mergeCell ref="M121:M122"/>
    <mergeCell ref="L121:L122"/>
    <mergeCell ref="E165:E166"/>
    <mergeCell ref="F165:F166"/>
    <mergeCell ref="F163:F164"/>
    <mergeCell ref="E163:E164"/>
    <mergeCell ref="D163:D164"/>
    <mergeCell ref="C163:C164"/>
    <mergeCell ref="F167:F168"/>
    <mergeCell ref="E167:E168"/>
    <mergeCell ref="D167:D168"/>
    <mergeCell ref="C167:C168"/>
    <mergeCell ref="B167:B168"/>
    <mergeCell ref="A167:A168"/>
    <mergeCell ref="A169:A170"/>
    <mergeCell ref="B169:B170"/>
    <mergeCell ref="C169:C170"/>
    <mergeCell ref="D169:D170"/>
    <mergeCell ref="E169:E170"/>
    <mergeCell ref="F169:F170"/>
    <mergeCell ref="F171:F172"/>
    <mergeCell ref="E171:E172"/>
    <mergeCell ref="D171:D172"/>
    <mergeCell ref="C171:C172"/>
    <mergeCell ref="B171:B172"/>
    <mergeCell ref="A171:A172"/>
    <mergeCell ref="F175:F176"/>
    <mergeCell ref="A173:A174"/>
    <mergeCell ref="B173:B174"/>
    <mergeCell ref="C173:C174"/>
    <mergeCell ref="D173:D174"/>
    <mergeCell ref="E173:E174"/>
    <mergeCell ref="F173:F174"/>
    <mergeCell ref="A177:A178"/>
    <mergeCell ref="A175:A176"/>
    <mergeCell ref="B175:B176"/>
    <mergeCell ref="C175:C176"/>
    <mergeCell ref="D175:D176"/>
    <mergeCell ref="E175:E176"/>
    <mergeCell ref="B179:B180"/>
    <mergeCell ref="C179:C180"/>
    <mergeCell ref="D179:D180"/>
    <mergeCell ref="F177:F178"/>
    <mergeCell ref="E177:E178"/>
    <mergeCell ref="D177:D178"/>
    <mergeCell ref="C177:C178"/>
    <mergeCell ref="B177:B178"/>
    <mergeCell ref="L131:L132"/>
    <mergeCell ref="M131:M132"/>
    <mergeCell ref="A149:A150"/>
    <mergeCell ref="A151:A152"/>
    <mergeCell ref="B149:B150"/>
    <mergeCell ref="C149:C150"/>
    <mergeCell ref="D149:D150"/>
    <mergeCell ref="E149:E150"/>
    <mergeCell ref="F149:F150"/>
    <mergeCell ref="L149:L150"/>
    <mergeCell ref="M149:M150"/>
    <mergeCell ref="M151:M152"/>
    <mergeCell ref="L151:L152"/>
    <mergeCell ref="F151:F152"/>
    <mergeCell ref="E151:E152"/>
    <mergeCell ref="D151:D152"/>
    <mergeCell ref="B151:B152"/>
    <mergeCell ref="A145:A146"/>
    <mergeCell ref="B145:B146"/>
    <mergeCell ref="C145:C146"/>
    <mergeCell ref="D145:D146"/>
    <mergeCell ref="D147:D148"/>
    <mergeCell ref="C147:C148"/>
    <mergeCell ref="B147:B148"/>
    <mergeCell ref="A147:A148"/>
    <mergeCell ref="A127:A128"/>
    <mergeCell ref="E145:E146"/>
    <mergeCell ref="F145:F146"/>
    <mergeCell ref="L145:L146"/>
    <mergeCell ref="M145:M146"/>
    <mergeCell ref="M147:M148"/>
    <mergeCell ref="L147:L148"/>
    <mergeCell ref="F147:F148"/>
    <mergeCell ref="E147:E148"/>
    <mergeCell ref="A141:A142"/>
    <mergeCell ref="A129:A130"/>
    <mergeCell ref="L129:L130"/>
    <mergeCell ref="M127:M128"/>
    <mergeCell ref="L127:L128"/>
    <mergeCell ref="M129:M130"/>
    <mergeCell ref="F127:F128"/>
    <mergeCell ref="E127:E128"/>
    <mergeCell ref="D127:D128"/>
    <mergeCell ref="C127:C128"/>
    <mergeCell ref="B127:B128"/>
    <mergeCell ref="L101:L102"/>
    <mergeCell ref="M101:M102"/>
    <mergeCell ref="M103:M104"/>
    <mergeCell ref="L103:L104"/>
    <mergeCell ref="A131:A132"/>
    <mergeCell ref="B131:B132"/>
    <mergeCell ref="C131:C132"/>
    <mergeCell ref="D131:D132"/>
    <mergeCell ref="E131:E132"/>
    <mergeCell ref="F131:F132"/>
    <mergeCell ref="F103:F104"/>
    <mergeCell ref="E103:E104"/>
    <mergeCell ref="D103:D104"/>
    <mergeCell ref="C103:C104"/>
    <mergeCell ref="B103:B104"/>
    <mergeCell ref="A103:A104"/>
    <mergeCell ref="A101:A102"/>
    <mergeCell ref="B101:B102"/>
    <mergeCell ref="C101:C102"/>
    <mergeCell ref="D101:D102"/>
    <mergeCell ref="E101:E102"/>
    <mergeCell ref="F101:F102"/>
    <mergeCell ref="E105:E106"/>
    <mergeCell ref="F105:F106"/>
    <mergeCell ref="L105:L106"/>
    <mergeCell ref="M105:M106"/>
    <mergeCell ref="M107:M108"/>
    <mergeCell ref="L107:L108"/>
    <mergeCell ref="F107:F108"/>
    <mergeCell ref="E107:E108"/>
    <mergeCell ref="C111:C112"/>
    <mergeCell ref="A105:A106"/>
    <mergeCell ref="B105:B106"/>
    <mergeCell ref="C105:C106"/>
    <mergeCell ref="D105:D106"/>
    <mergeCell ref="D107:D108"/>
    <mergeCell ref="C107:C108"/>
    <mergeCell ref="B107:B108"/>
    <mergeCell ref="A107:A108"/>
    <mergeCell ref="M109:M110"/>
    <mergeCell ref="M111:M112"/>
    <mergeCell ref="L111:L112"/>
    <mergeCell ref="F111:F112"/>
    <mergeCell ref="E111:E112"/>
    <mergeCell ref="D111:D112"/>
    <mergeCell ref="M73:M74"/>
    <mergeCell ref="A109:A110"/>
    <mergeCell ref="A111:A112"/>
    <mergeCell ref="B109:B110"/>
    <mergeCell ref="B111:B112"/>
    <mergeCell ref="C109:C110"/>
    <mergeCell ref="D109:D110"/>
    <mergeCell ref="E109:E110"/>
    <mergeCell ref="F109:F110"/>
    <mergeCell ref="L109:L110"/>
    <mergeCell ref="E141:E142"/>
    <mergeCell ref="F141:F142"/>
    <mergeCell ref="L141:L142"/>
    <mergeCell ref="A73:A74"/>
    <mergeCell ref="B73:B74"/>
    <mergeCell ref="C73:C74"/>
    <mergeCell ref="D73:D74"/>
    <mergeCell ref="E73:E74"/>
    <mergeCell ref="F73:F74"/>
    <mergeCell ref="L73:L74"/>
    <mergeCell ref="F129:F130"/>
    <mergeCell ref="E129:E130"/>
    <mergeCell ref="D129:D130"/>
    <mergeCell ref="C129:C130"/>
    <mergeCell ref="B129:B130"/>
    <mergeCell ref="M141:M142"/>
    <mergeCell ref="B137:B138"/>
    <mergeCell ref="C137:C138"/>
    <mergeCell ref="D137:D138"/>
    <mergeCell ref="E137:E138"/>
    <mergeCell ref="B123:B124"/>
    <mergeCell ref="C123:C124"/>
    <mergeCell ref="D123:D124"/>
    <mergeCell ref="E123:E124"/>
    <mergeCell ref="B125:B126"/>
    <mergeCell ref="C125:C126"/>
    <mergeCell ref="D125:D126"/>
    <mergeCell ref="E125:E126"/>
    <mergeCell ref="M143:M144"/>
    <mergeCell ref="L143:L144"/>
    <mergeCell ref="F143:F144"/>
    <mergeCell ref="E143:E144"/>
    <mergeCell ref="D143:D144"/>
    <mergeCell ref="C143:C144"/>
    <mergeCell ref="A123:A124"/>
    <mergeCell ref="A125:A126"/>
    <mergeCell ref="F125:F126"/>
    <mergeCell ref="L125:L126"/>
    <mergeCell ref="M125:M126"/>
    <mergeCell ref="B143:B144"/>
    <mergeCell ref="A143:A144"/>
    <mergeCell ref="A137:A138"/>
    <mergeCell ref="F137:F138"/>
    <mergeCell ref="L137:L138"/>
    <mergeCell ref="M123:M124"/>
    <mergeCell ref="L123:L124"/>
    <mergeCell ref="F123:F124"/>
    <mergeCell ref="M137:M138"/>
    <mergeCell ref="M139:M140"/>
    <mergeCell ref="L139:L140"/>
    <mergeCell ref="F139:F140"/>
    <mergeCell ref="A134:M134"/>
    <mergeCell ref="A135:A136"/>
    <mergeCell ref="B135:B136"/>
    <mergeCell ref="B139:B140"/>
    <mergeCell ref="A139:A140"/>
    <mergeCell ref="A183:A184"/>
    <mergeCell ref="B183:B184"/>
    <mergeCell ref="C183:C184"/>
    <mergeCell ref="D183:D184"/>
    <mergeCell ref="B141:B142"/>
    <mergeCell ref="C141:C142"/>
    <mergeCell ref="D141:D142"/>
    <mergeCell ref="C151:C152"/>
    <mergeCell ref="A115:A116"/>
    <mergeCell ref="F115:F116"/>
    <mergeCell ref="L115:L116"/>
    <mergeCell ref="M115:M116"/>
    <mergeCell ref="B115:B116"/>
    <mergeCell ref="C115:C116"/>
    <mergeCell ref="D115:D116"/>
    <mergeCell ref="E115:E116"/>
    <mergeCell ref="L89:L90"/>
    <mergeCell ref="M89:M90"/>
    <mergeCell ref="M91:M92"/>
    <mergeCell ref="L91:L92"/>
    <mergeCell ref="L93:L94"/>
    <mergeCell ref="M93:M94"/>
    <mergeCell ref="L83:L84"/>
    <mergeCell ref="M83:M84"/>
    <mergeCell ref="M85:M86"/>
    <mergeCell ref="L85:L86"/>
    <mergeCell ref="L87:L88"/>
    <mergeCell ref="M87:M88"/>
    <mergeCell ref="L75:L76"/>
    <mergeCell ref="M75:M76"/>
    <mergeCell ref="L77:L78"/>
    <mergeCell ref="M77:M78"/>
    <mergeCell ref="L79:L80"/>
    <mergeCell ref="M79:M80"/>
    <mergeCell ref="E91:E92"/>
    <mergeCell ref="D91:D92"/>
    <mergeCell ref="C91:C92"/>
    <mergeCell ref="B91:B92"/>
    <mergeCell ref="B93:B94"/>
    <mergeCell ref="C93:C94"/>
    <mergeCell ref="D93:D94"/>
    <mergeCell ref="E93:E94"/>
    <mergeCell ref="E87:E88"/>
    <mergeCell ref="D87:D88"/>
    <mergeCell ref="C87:C88"/>
    <mergeCell ref="B87:B88"/>
    <mergeCell ref="B89:B90"/>
    <mergeCell ref="C89:C90"/>
    <mergeCell ref="D89:D90"/>
    <mergeCell ref="E89:E90"/>
    <mergeCell ref="E83:E84"/>
    <mergeCell ref="D83:D84"/>
    <mergeCell ref="C83:C84"/>
    <mergeCell ref="B83:B84"/>
    <mergeCell ref="B85:B86"/>
    <mergeCell ref="C85:C86"/>
    <mergeCell ref="D85:D86"/>
    <mergeCell ref="E85:E86"/>
    <mergeCell ref="B79:B80"/>
    <mergeCell ref="C79:C80"/>
    <mergeCell ref="D79:D80"/>
    <mergeCell ref="E79:E80"/>
    <mergeCell ref="B81:B82"/>
    <mergeCell ref="C81:C82"/>
    <mergeCell ref="D81:D82"/>
    <mergeCell ref="E81:E82"/>
    <mergeCell ref="F93:F94"/>
    <mergeCell ref="F91:F92"/>
    <mergeCell ref="F89:F90"/>
    <mergeCell ref="F87:F88"/>
    <mergeCell ref="F85:F86"/>
    <mergeCell ref="F83:F84"/>
    <mergeCell ref="A83:A84"/>
    <mergeCell ref="A85:A86"/>
    <mergeCell ref="A87:A88"/>
    <mergeCell ref="A89:A90"/>
    <mergeCell ref="A91:A92"/>
    <mergeCell ref="A93:A94"/>
    <mergeCell ref="F81:F82"/>
    <mergeCell ref="A81:A82"/>
    <mergeCell ref="B75:B76"/>
    <mergeCell ref="C75:C76"/>
    <mergeCell ref="D75:D76"/>
    <mergeCell ref="E75:E76"/>
    <mergeCell ref="B77:B78"/>
    <mergeCell ref="C77:C78"/>
    <mergeCell ref="D77:D78"/>
    <mergeCell ref="E77:E78"/>
    <mergeCell ref="M183:M184"/>
    <mergeCell ref="A161:A162"/>
    <mergeCell ref="B161:B162"/>
    <mergeCell ref="C161:C162"/>
    <mergeCell ref="D161:D162"/>
    <mergeCell ref="E161:E162"/>
    <mergeCell ref="F161:F162"/>
    <mergeCell ref="L161:L162"/>
    <mergeCell ref="E183:E184"/>
    <mergeCell ref="D181:D182"/>
    <mergeCell ref="A165:A166"/>
    <mergeCell ref="B165:B166"/>
    <mergeCell ref="C165:C166"/>
    <mergeCell ref="D165:D166"/>
    <mergeCell ref="F183:F184"/>
    <mergeCell ref="L183:L184"/>
    <mergeCell ref="C181:C182"/>
    <mergeCell ref="B181:B182"/>
    <mergeCell ref="A181:A182"/>
    <mergeCell ref="A179:A180"/>
    <mergeCell ref="M71:M72"/>
    <mergeCell ref="M167:M168"/>
    <mergeCell ref="L167:L168"/>
    <mergeCell ref="M169:M170"/>
    <mergeCell ref="L169:L170"/>
    <mergeCell ref="L99:L100"/>
    <mergeCell ref="M113:M114"/>
    <mergeCell ref="M135:M136"/>
    <mergeCell ref="M161:M162"/>
    <mergeCell ref="L165:L166"/>
    <mergeCell ref="C113:C114"/>
    <mergeCell ref="L113:L114"/>
    <mergeCell ref="E113:E114"/>
    <mergeCell ref="E71:E72"/>
    <mergeCell ref="F71:F72"/>
    <mergeCell ref="F95:F96"/>
    <mergeCell ref="D113:D114"/>
    <mergeCell ref="E99:E100"/>
    <mergeCell ref="F113:F114"/>
    <mergeCell ref="F99:F100"/>
    <mergeCell ref="D71:D72"/>
    <mergeCell ref="C95:C96"/>
    <mergeCell ref="D95:D96"/>
    <mergeCell ref="G4:G6"/>
    <mergeCell ref="A42:D42"/>
    <mergeCell ref="F75:F76"/>
    <mergeCell ref="A77:A78"/>
    <mergeCell ref="F77:F78"/>
    <mergeCell ref="F79:F80"/>
    <mergeCell ref="A79:A80"/>
    <mergeCell ref="M5:M6"/>
    <mergeCell ref="A4:A6"/>
    <mergeCell ref="A7:T7"/>
    <mergeCell ref="C4:C6"/>
    <mergeCell ref="D4:D6"/>
    <mergeCell ref="N5:S5"/>
    <mergeCell ref="I5:I6"/>
    <mergeCell ref="M4:S4"/>
    <mergeCell ref="H63:H69"/>
    <mergeCell ref="K63:K69"/>
    <mergeCell ref="M62:M69"/>
    <mergeCell ref="A30:D30"/>
    <mergeCell ref="A14:T14"/>
    <mergeCell ref="E62:E69"/>
    <mergeCell ref="A60:M60"/>
    <mergeCell ref="J63:J69"/>
    <mergeCell ref="A22:T22"/>
    <mergeCell ref="D62:D69"/>
    <mergeCell ref="F63:F69"/>
    <mergeCell ref="F4:F6"/>
    <mergeCell ref="A31:T31"/>
    <mergeCell ref="A59:M59"/>
    <mergeCell ref="K4:K6"/>
    <mergeCell ref="J5:J6"/>
    <mergeCell ref="H4:H6"/>
    <mergeCell ref="A13:D13"/>
    <mergeCell ref="A21:D21"/>
    <mergeCell ref="A56:D56"/>
    <mergeCell ref="A58:M58"/>
    <mergeCell ref="A113:A114"/>
    <mergeCell ref="B113:B114"/>
    <mergeCell ref="D99:D100"/>
    <mergeCell ref="A95:A96"/>
    <mergeCell ref="A98:M98"/>
    <mergeCell ref="A71:A72"/>
    <mergeCell ref="B62:B69"/>
    <mergeCell ref="C62:C69"/>
    <mergeCell ref="A1:S1"/>
    <mergeCell ref="A2:S2"/>
    <mergeCell ref="A43:T43"/>
    <mergeCell ref="A55:D55"/>
    <mergeCell ref="A3:S3"/>
    <mergeCell ref="E4:E6"/>
    <mergeCell ref="L4:L6"/>
    <mergeCell ref="B4:B6"/>
    <mergeCell ref="I4:J4"/>
    <mergeCell ref="T4:T6"/>
    <mergeCell ref="M99:M100"/>
    <mergeCell ref="B99:B100"/>
    <mergeCell ref="C99:C100"/>
    <mergeCell ref="L95:L96"/>
    <mergeCell ref="L71:L72"/>
    <mergeCell ref="A75:A76"/>
    <mergeCell ref="A99:A100"/>
    <mergeCell ref="E95:E96"/>
    <mergeCell ref="B71:B72"/>
    <mergeCell ref="C71:C72"/>
    <mergeCell ref="G62:K62"/>
    <mergeCell ref="L62:L69"/>
    <mergeCell ref="M95:M96"/>
    <mergeCell ref="I63:I69"/>
    <mergeCell ref="G63:G69"/>
    <mergeCell ref="M81:M82"/>
    <mergeCell ref="L81:L82"/>
    <mergeCell ref="A70:M70"/>
    <mergeCell ref="B95:B96"/>
    <mergeCell ref="A62:A69"/>
    <mergeCell ref="C185:C186"/>
    <mergeCell ref="B155:B156"/>
    <mergeCell ref="C155:C156"/>
    <mergeCell ref="M173:M174"/>
    <mergeCell ref="L173:L174"/>
    <mergeCell ref="M175:M176"/>
    <mergeCell ref="L175:L176"/>
    <mergeCell ref="M177:M178"/>
    <mergeCell ref="L177:L178"/>
    <mergeCell ref="M171:M172"/>
    <mergeCell ref="E181:E182"/>
    <mergeCell ref="E179:E180"/>
    <mergeCell ref="F179:F180"/>
    <mergeCell ref="C135:C136"/>
    <mergeCell ref="A153:A154"/>
    <mergeCell ref="B153:B154"/>
    <mergeCell ref="A155:A156"/>
    <mergeCell ref="E139:E140"/>
    <mergeCell ref="D139:D140"/>
    <mergeCell ref="C139:C140"/>
    <mergeCell ref="F153:F154"/>
    <mergeCell ref="M179:M180"/>
    <mergeCell ref="L179:L180"/>
    <mergeCell ref="M181:M182"/>
    <mergeCell ref="L181:L182"/>
    <mergeCell ref="F181:F182"/>
    <mergeCell ref="L171:L172"/>
    <mergeCell ref="M163:M164"/>
    <mergeCell ref="L163:L164"/>
    <mergeCell ref="M165:M166"/>
    <mergeCell ref="F185:F186"/>
    <mergeCell ref="E159:E160"/>
    <mergeCell ref="F135:F136"/>
    <mergeCell ref="E135:E136"/>
    <mergeCell ref="A158:M158"/>
    <mergeCell ref="D155:D156"/>
    <mergeCell ref="L155:L156"/>
    <mergeCell ref="L153:L154"/>
    <mergeCell ref="C153:C154"/>
    <mergeCell ref="D153:D154"/>
    <mergeCell ref="D135:D136"/>
    <mergeCell ref="M155:M156"/>
    <mergeCell ref="F159:F160"/>
    <mergeCell ref="A159:A160"/>
    <mergeCell ref="B159:B160"/>
    <mergeCell ref="M153:M154"/>
    <mergeCell ref="E155:E156"/>
    <mergeCell ref="F155:F156"/>
    <mergeCell ref="L135:L136"/>
    <mergeCell ref="E153:E154"/>
    <mergeCell ref="M185:M186"/>
    <mergeCell ref="A185:A186"/>
    <mergeCell ref="B185:B186"/>
    <mergeCell ref="L159:L160"/>
    <mergeCell ref="D159:D160"/>
    <mergeCell ref="L185:L186"/>
    <mergeCell ref="D185:D186"/>
    <mergeCell ref="M159:M160"/>
    <mergeCell ref="C159:C160"/>
    <mergeCell ref="E185:E1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V314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5.140625" style="101" customWidth="1"/>
    <col min="2" max="2" width="7.57421875" style="101" customWidth="1"/>
    <col min="3" max="3" width="7.7109375" style="101" customWidth="1"/>
    <col min="4" max="4" width="8.57421875" style="101" customWidth="1"/>
    <col min="5" max="5" width="7.7109375" style="101" customWidth="1"/>
    <col min="6" max="6" width="13.421875" style="101" customWidth="1"/>
    <col min="7" max="7" width="9.421875" style="101" customWidth="1"/>
    <col min="8" max="8" width="11.8515625" style="101" customWidth="1"/>
    <col min="9" max="9" width="12.00390625" style="101" customWidth="1"/>
    <col min="10" max="10" width="10.140625" style="101" customWidth="1"/>
    <col min="11" max="11" width="8.28125" style="101" customWidth="1"/>
    <col min="12" max="12" width="33.7109375" style="101" customWidth="1"/>
    <col min="13" max="13" width="11.8515625" style="101" customWidth="1"/>
    <col min="14" max="14" width="10.421875" style="101" customWidth="1"/>
    <col min="15" max="16" width="11.28125" style="101" customWidth="1"/>
    <col min="17" max="17" width="10.28125" style="101" customWidth="1"/>
    <col min="18" max="18" width="12.8515625" style="101" customWidth="1"/>
    <col min="19" max="19" width="8.28125" style="101" customWidth="1"/>
    <col min="20" max="20" width="9.00390625" style="101" customWidth="1"/>
    <col min="21" max="21" width="6.28125" style="101" customWidth="1"/>
    <col min="22" max="22" width="11.140625" style="101" customWidth="1"/>
    <col min="23" max="16384" width="9.140625" style="101" customWidth="1"/>
  </cols>
  <sheetData>
    <row r="2" spans="1:22" ht="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5">
      <c r="A3" s="104"/>
      <c r="B3" s="104"/>
      <c r="C3" s="104"/>
      <c r="D3" s="104"/>
      <c r="E3" s="104"/>
      <c r="F3" s="104"/>
      <c r="G3" s="104"/>
      <c r="H3" s="104" t="s">
        <v>969</v>
      </c>
      <c r="I3" s="104"/>
      <c r="J3" s="104" t="s">
        <v>970</v>
      </c>
      <c r="K3" s="104"/>
      <c r="L3" s="104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15">
      <c r="A4" s="104"/>
      <c r="B4" s="104" t="s">
        <v>2196</v>
      </c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15">
      <c r="A6" s="104" t="s">
        <v>971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ht="15">
      <c r="A8" s="596" t="s">
        <v>972</v>
      </c>
      <c r="B8" s="597" t="s">
        <v>371</v>
      </c>
      <c r="C8" s="596"/>
      <c r="D8" s="597"/>
      <c r="E8" s="596" t="s">
        <v>695</v>
      </c>
      <c r="F8" s="596" t="s">
        <v>726</v>
      </c>
      <c r="G8" s="598" t="s">
        <v>973</v>
      </c>
      <c r="H8" s="598" t="s">
        <v>375</v>
      </c>
      <c r="I8" s="599" t="s">
        <v>974</v>
      </c>
      <c r="J8" s="600"/>
      <c r="K8" s="596" t="s">
        <v>376</v>
      </c>
      <c r="L8" s="601"/>
      <c r="M8" s="599" t="s">
        <v>975</v>
      </c>
      <c r="N8" s="602"/>
      <c r="O8" s="602"/>
      <c r="P8" s="602"/>
      <c r="Q8" s="602"/>
      <c r="R8" s="602"/>
      <c r="S8" s="602"/>
      <c r="T8" s="602"/>
      <c r="U8" s="603"/>
      <c r="V8" s="604"/>
    </row>
    <row r="9" spans="1:22" ht="15">
      <c r="A9" s="605" t="s">
        <v>976</v>
      </c>
      <c r="B9" s="606" t="s">
        <v>704</v>
      </c>
      <c r="C9" s="605" t="s">
        <v>693</v>
      </c>
      <c r="D9" s="606" t="s">
        <v>977</v>
      </c>
      <c r="E9" s="106" t="s">
        <v>707</v>
      </c>
      <c r="F9" s="605" t="s">
        <v>733</v>
      </c>
      <c r="G9" s="607" t="s">
        <v>978</v>
      </c>
      <c r="H9" s="607" t="s">
        <v>979</v>
      </c>
      <c r="I9" s="604" t="s">
        <v>980</v>
      </c>
      <c r="J9" s="596" t="s">
        <v>981</v>
      </c>
      <c r="K9" s="605" t="s">
        <v>659</v>
      </c>
      <c r="L9" s="608" t="s">
        <v>982</v>
      </c>
      <c r="M9" s="609" t="s">
        <v>861</v>
      </c>
      <c r="N9" s="599" t="s">
        <v>983</v>
      </c>
      <c r="O9" s="610"/>
      <c r="P9" s="610"/>
      <c r="Q9" s="610"/>
      <c r="R9" s="610"/>
      <c r="S9" s="610"/>
      <c r="T9" s="610"/>
      <c r="U9" s="600"/>
      <c r="V9" s="608" t="s">
        <v>258</v>
      </c>
    </row>
    <row r="10" spans="1:22" ht="15">
      <c r="A10" s="605" t="s">
        <v>984</v>
      </c>
      <c r="B10" s="606" t="s">
        <v>711</v>
      </c>
      <c r="C10" s="605" t="s">
        <v>705</v>
      </c>
      <c r="D10" s="606"/>
      <c r="E10" s="605" t="s">
        <v>381</v>
      </c>
      <c r="F10" s="605"/>
      <c r="G10" s="607" t="s">
        <v>872</v>
      </c>
      <c r="H10" s="607" t="s">
        <v>865</v>
      </c>
      <c r="I10" s="608" t="s">
        <v>399</v>
      </c>
      <c r="J10" s="605" t="s">
        <v>667</v>
      </c>
      <c r="K10" s="605"/>
      <c r="L10" s="608"/>
      <c r="M10" s="608" t="s">
        <v>985</v>
      </c>
      <c r="N10" s="605" t="s">
        <v>986</v>
      </c>
      <c r="O10" s="605" t="s">
        <v>987</v>
      </c>
      <c r="P10" s="605" t="s">
        <v>988</v>
      </c>
      <c r="Q10" s="605" t="s">
        <v>989</v>
      </c>
      <c r="R10" s="605" t="s">
        <v>990</v>
      </c>
      <c r="S10" s="605" t="s">
        <v>986</v>
      </c>
      <c r="T10" s="608" t="s">
        <v>991</v>
      </c>
      <c r="U10" s="596" t="s">
        <v>992</v>
      </c>
      <c r="V10" s="608"/>
    </row>
    <row r="11" spans="1:22" ht="15">
      <c r="A11" s="611" t="s">
        <v>993</v>
      </c>
      <c r="B11" s="612"/>
      <c r="C11" s="611"/>
      <c r="D11" s="612"/>
      <c r="E11" s="611"/>
      <c r="F11" s="611"/>
      <c r="G11" s="613"/>
      <c r="H11" s="613"/>
      <c r="I11" s="613"/>
      <c r="J11" s="613"/>
      <c r="K11" s="613"/>
      <c r="L11" s="613"/>
      <c r="M11" s="611" t="s">
        <v>994</v>
      </c>
      <c r="N11" s="611" t="s">
        <v>995</v>
      </c>
      <c r="O11" s="611" t="s">
        <v>995</v>
      </c>
      <c r="P11" s="611" t="s">
        <v>996</v>
      </c>
      <c r="Q11" s="611" t="s">
        <v>997</v>
      </c>
      <c r="R11" s="611" t="s">
        <v>998</v>
      </c>
      <c r="S11" s="611" t="s">
        <v>999</v>
      </c>
      <c r="T11" s="613" t="s">
        <v>1000</v>
      </c>
      <c r="U11" s="613"/>
      <c r="V11" s="613"/>
    </row>
    <row r="12" spans="1:22" ht="15">
      <c r="A12" s="611">
        <v>1</v>
      </c>
      <c r="B12" s="614">
        <v>2</v>
      </c>
      <c r="C12" s="614">
        <v>3</v>
      </c>
      <c r="D12" s="614">
        <v>4</v>
      </c>
      <c r="E12" s="614">
        <v>5</v>
      </c>
      <c r="F12" s="614">
        <v>6</v>
      </c>
      <c r="G12" s="614">
        <v>7</v>
      </c>
      <c r="H12" s="614">
        <v>8</v>
      </c>
      <c r="I12" s="614">
        <v>9</v>
      </c>
      <c r="J12" s="614">
        <v>10</v>
      </c>
      <c r="K12" s="614">
        <v>11</v>
      </c>
      <c r="L12" s="614">
        <v>12</v>
      </c>
      <c r="M12" s="614">
        <v>13</v>
      </c>
      <c r="N12" s="614">
        <v>14</v>
      </c>
      <c r="O12" s="614">
        <v>15</v>
      </c>
      <c r="P12" s="614">
        <v>18</v>
      </c>
      <c r="Q12" s="614">
        <v>17</v>
      </c>
      <c r="R12" s="614">
        <v>18</v>
      </c>
      <c r="S12" s="614">
        <v>19</v>
      </c>
      <c r="T12" s="614">
        <v>20</v>
      </c>
      <c r="U12" s="614">
        <v>21</v>
      </c>
      <c r="V12" s="614">
        <v>22</v>
      </c>
    </row>
    <row r="13" spans="1:22" ht="15">
      <c r="A13" s="1754" t="s">
        <v>1001</v>
      </c>
      <c r="B13" s="1005"/>
      <c r="C13" s="621"/>
      <c r="D13" s="622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</row>
    <row r="14" spans="1:22" ht="15">
      <c r="A14" s="993" t="s">
        <v>1004</v>
      </c>
      <c r="B14" s="994">
        <v>1</v>
      </c>
      <c r="C14" s="993">
        <v>21</v>
      </c>
      <c r="D14" s="995">
        <v>11</v>
      </c>
      <c r="E14" s="996">
        <v>0.7</v>
      </c>
      <c r="F14" s="995" t="s">
        <v>877</v>
      </c>
      <c r="G14" s="993" t="s">
        <v>488</v>
      </c>
      <c r="H14" s="993" t="s">
        <v>529</v>
      </c>
      <c r="I14" s="583" t="s">
        <v>1002</v>
      </c>
      <c r="J14" s="583" t="s">
        <v>1003</v>
      </c>
      <c r="K14" s="993" t="s">
        <v>487</v>
      </c>
      <c r="L14" s="583" t="s">
        <v>1937</v>
      </c>
      <c r="M14" s="997">
        <f>SUM(N14:U14)</f>
        <v>2.5</v>
      </c>
      <c r="N14" s="998">
        <v>2.31</v>
      </c>
      <c r="O14" s="998"/>
      <c r="P14" s="998">
        <v>0.1</v>
      </c>
      <c r="Q14" s="998">
        <v>0.06</v>
      </c>
      <c r="R14" s="996"/>
      <c r="S14" s="996"/>
      <c r="T14" s="999"/>
      <c r="U14" s="998">
        <v>0.03</v>
      </c>
      <c r="V14" s="583"/>
    </row>
    <row r="15" spans="1:22" ht="15">
      <c r="A15" s="993" t="s">
        <v>1004</v>
      </c>
      <c r="B15" s="993">
        <v>2</v>
      </c>
      <c r="C15" s="1000">
        <v>22</v>
      </c>
      <c r="D15" s="1000">
        <v>8</v>
      </c>
      <c r="E15" s="1001">
        <v>1</v>
      </c>
      <c r="F15" s="995" t="s">
        <v>877</v>
      </c>
      <c r="G15" s="993" t="s">
        <v>488</v>
      </c>
      <c r="H15" s="993" t="s">
        <v>529</v>
      </c>
      <c r="I15" s="583" t="s">
        <v>1002</v>
      </c>
      <c r="J15" s="583" t="s">
        <v>1003</v>
      </c>
      <c r="K15" s="993" t="s">
        <v>487</v>
      </c>
      <c r="L15" s="583" t="s">
        <v>1937</v>
      </c>
      <c r="M15" s="997">
        <f>SUM(N15:U15)</f>
        <v>3.57</v>
      </c>
      <c r="N15" s="998">
        <v>3.3</v>
      </c>
      <c r="O15" s="998"/>
      <c r="P15" s="998">
        <v>0.14</v>
      </c>
      <c r="Q15" s="998">
        <v>0.08</v>
      </c>
      <c r="R15" s="996"/>
      <c r="S15" s="996"/>
      <c r="T15" s="999"/>
      <c r="U15" s="1753">
        <v>0.05</v>
      </c>
      <c r="V15" s="583"/>
    </row>
    <row r="16" spans="1:22" ht="15">
      <c r="A16" s="993" t="s">
        <v>1005</v>
      </c>
      <c r="B16" s="994">
        <v>3</v>
      </c>
      <c r="C16" s="102">
        <v>41</v>
      </c>
      <c r="D16" s="102" t="s">
        <v>1938</v>
      </c>
      <c r="E16" s="584">
        <v>1</v>
      </c>
      <c r="F16" s="995" t="s">
        <v>877</v>
      </c>
      <c r="G16" s="993" t="s">
        <v>479</v>
      </c>
      <c r="H16" s="993" t="s">
        <v>529</v>
      </c>
      <c r="I16" s="583" t="s">
        <v>1002</v>
      </c>
      <c r="J16" s="583" t="s">
        <v>1003</v>
      </c>
      <c r="K16" s="993" t="s">
        <v>487</v>
      </c>
      <c r="L16" s="583" t="s">
        <v>1937</v>
      </c>
      <c r="M16" s="997">
        <f>SUM(N16:U16)</f>
        <v>3.57</v>
      </c>
      <c r="N16" s="998">
        <v>3.3</v>
      </c>
      <c r="O16" s="998"/>
      <c r="P16" s="998">
        <v>0.14</v>
      </c>
      <c r="Q16" s="998">
        <v>0.08</v>
      </c>
      <c r="R16" s="996"/>
      <c r="S16" s="996"/>
      <c r="T16" s="999"/>
      <c r="U16" s="1753">
        <v>0.05</v>
      </c>
      <c r="V16" s="583"/>
    </row>
    <row r="17" spans="1:22" ht="15">
      <c r="A17" s="993" t="s">
        <v>1005</v>
      </c>
      <c r="B17" s="994">
        <v>4</v>
      </c>
      <c r="C17" s="102">
        <v>41</v>
      </c>
      <c r="D17" s="102" t="s">
        <v>1939</v>
      </c>
      <c r="E17" s="584">
        <v>1</v>
      </c>
      <c r="F17" s="995" t="s">
        <v>877</v>
      </c>
      <c r="G17" s="993" t="s">
        <v>479</v>
      </c>
      <c r="H17" s="993" t="s">
        <v>529</v>
      </c>
      <c r="I17" s="583" t="s">
        <v>1002</v>
      </c>
      <c r="J17" s="583" t="s">
        <v>1003</v>
      </c>
      <c r="K17" s="993" t="s">
        <v>487</v>
      </c>
      <c r="L17" s="583" t="s">
        <v>1937</v>
      </c>
      <c r="M17" s="997">
        <f>SUM(N17:U17)</f>
        <v>3.57</v>
      </c>
      <c r="N17" s="998">
        <v>3.3</v>
      </c>
      <c r="O17" s="998"/>
      <c r="P17" s="998">
        <v>0.14</v>
      </c>
      <c r="Q17" s="998">
        <v>0.08</v>
      </c>
      <c r="R17" s="996"/>
      <c r="S17" s="996"/>
      <c r="T17" s="999"/>
      <c r="U17" s="1753">
        <v>0.05</v>
      </c>
      <c r="V17" s="583"/>
    </row>
    <row r="18" spans="1:22" ht="15">
      <c r="A18" s="993" t="s">
        <v>1005</v>
      </c>
      <c r="B18" s="994">
        <v>5</v>
      </c>
      <c r="C18" s="102">
        <v>41</v>
      </c>
      <c r="D18" s="102">
        <v>24</v>
      </c>
      <c r="E18" s="584">
        <v>1</v>
      </c>
      <c r="F18" s="995" t="s">
        <v>877</v>
      </c>
      <c r="G18" s="993" t="s">
        <v>479</v>
      </c>
      <c r="H18" s="993" t="s">
        <v>529</v>
      </c>
      <c r="I18" s="583" t="s">
        <v>1002</v>
      </c>
      <c r="J18" s="583" t="s">
        <v>1003</v>
      </c>
      <c r="K18" s="993" t="s">
        <v>487</v>
      </c>
      <c r="L18" s="583" t="s">
        <v>1937</v>
      </c>
      <c r="M18" s="997">
        <f>SUM(N18:U18)</f>
        <v>3.57</v>
      </c>
      <c r="N18" s="998">
        <v>3.3</v>
      </c>
      <c r="O18" s="998"/>
      <c r="P18" s="998">
        <v>0.14</v>
      </c>
      <c r="Q18" s="998">
        <v>0.08</v>
      </c>
      <c r="R18" s="996"/>
      <c r="S18" s="996"/>
      <c r="T18" s="999"/>
      <c r="U18" s="1753">
        <v>0.05</v>
      </c>
      <c r="V18" s="583"/>
    </row>
    <row r="19" spans="1:22" ht="15">
      <c r="A19" s="585" t="s">
        <v>394</v>
      </c>
      <c r="B19" s="585"/>
      <c r="C19" s="585"/>
      <c r="D19" s="585"/>
      <c r="E19" s="1006">
        <f>E18+E17+E16+E15+E14</f>
        <v>4.7</v>
      </c>
      <c r="F19" s="585"/>
      <c r="G19" s="585"/>
      <c r="H19" s="585"/>
      <c r="I19" s="585"/>
      <c r="J19" s="585"/>
      <c r="K19" s="585"/>
      <c r="L19" s="585"/>
      <c r="M19" s="586">
        <f>M18+M17+M16+M15+M14</f>
        <v>16.78</v>
      </c>
      <c r="N19" s="586">
        <f aca="true" t="shared" si="0" ref="N19:V19">N18+N17+N16+N15+N14</f>
        <v>15.51</v>
      </c>
      <c r="O19" s="586">
        <f t="shared" si="0"/>
        <v>0</v>
      </c>
      <c r="P19" s="586">
        <f t="shared" si="0"/>
        <v>0.66</v>
      </c>
      <c r="Q19" s="586">
        <f t="shared" si="0"/>
        <v>0.38</v>
      </c>
      <c r="R19" s="586">
        <f t="shared" si="0"/>
        <v>0</v>
      </c>
      <c r="S19" s="586">
        <f t="shared" si="0"/>
        <v>0</v>
      </c>
      <c r="T19" s="586">
        <f t="shared" si="0"/>
        <v>0</v>
      </c>
      <c r="U19" s="586">
        <f t="shared" si="0"/>
        <v>0.23</v>
      </c>
      <c r="V19" s="586">
        <f t="shared" si="0"/>
        <v>0</v>
      </c>
    </row>
    <row r="20" spans="1:22" ht="15">
      <c r="A20" s="1004" t="s">
        <v>1007</v>
      </c>
      <c r="B20" s="1007"/>
      <c r="C20" s="102"/>
      <c r="D20" s="102"/>
      <c r="E20" s="102"/>
      <c r="F20" s="103"/>
      <c r="G20" s="102"/>
      <c r="H20" s="102"/>
      <c r="I20" s="103"/>
      <c r="J20" s="103"/>
      <c r="K20" s="103"/>
      <c r="L20" s="103"/>
      <c r="M20" s="587"/>
      <c r="N20" s="588"/>
      <c r="O20" s="588"/>
      <c r="P20" s="588"/>
      <c r="Q20" s="588"/>
      <c r="R20" s="589"/>
      <c r="S20" s="588"/>
      <c r="T20" s="588"/>
      <c r="U20" s="590"/>
      <c r="V20" s="103"/>
    </row>
    <row r="21" spans="1:22" ht="15">
      <c r="A21" s="102" t="s">
        <v>1006</v>
      </c>
      <c r="B21" s="102">
        <v>1</v>
      </c>
      <c r="C21" s="102">
        <v>2</v>
      </c>
      <c r="D21" s="102" t="s">
        <v>1940</v>
      </c>
      <c r="E21" s="102">
        <v>0.7</v>
      </c>
      <c r="F21" s="102" t="s">
        <v>874</v>
      </c>
      <c r="G21" s="102" t="s">
        <v>452</v>
      </c>
      <c r="H21" s="102" t="s">
        <v>529</v>
      </c>
      <c r="I21" s="102" t="s">
        <v>1002</v>
      </c>
      <c r="J21" s="102" t="s">
        <v>1003</v>
      </c>
      <c r="K21" s="102" t="s">
        <v>177</v>
      </c>
      <c r="L21" s="1014" t="s">
        <v>1941</v>
      </c>
      <c r="M21" s="1270">
        <f>SUM(N21:U21)</f>
        <v>4.66</v>
      </c>
      <c r="N21" s="1003">
        <v>0.91</v>
      </c>
      <c r="O21" s="1003">
        <v>3.66</v>
      </c>
      <c r="P21" s="1003">
        <v>0.03</v>
      </c>
      <c r="Q21" s="1003">
        <v>0.05</v>
      </c>
      <c r="R21" s="102"/>
      <c r="S21" s="102"/>
      <c r="T21" s="1003"/>
      <c r="U21" s="1003">
        <v>0.01</v>
      </c>
      <c r="V21" s="103"/>
    </row>
    <row r="22" spans="1:22" ht="15">
      <c r="A22" s="102" t="s">
        <v>1006</v>
      </c>
      <c r="B22" s="102">
        <v>2</v>
      </c>
      <c r="C22" s="102">
        <v>3</v>
      </c>
      <c r="D22" s="102">
        <v>16</v>
      </c>
      <c r="E22" s="584">
        <v>0.9</v>
      </c>
      <c r="F22" s="102" t="s">
        <v>877</v>
      </c>
      <c r="G22" s="102" t="s">
        <v>452</v>
      </c>
      <c r="H22" s="102" t="s">
        <v>529</v>
      </c>
      <c r="I22" s="102" t="s">
        <v>1002</v>
      </c>
      <c r="J22" s="102" t="s">
        <v>1003</v>
      </c>
      <c r="K22" s="102" t="s">
        <v>176</v>
      </c>
      <c r="L22" s="591" t="s">
        <v>1008</v>
      </c>
      <c r="M22" s="1270">
        <f aca="true" t="shared" si="1" ref="M22:M40">SUM(N22:U22)</f>
        <v>6.43</v>
      </c>
      <c r="N22" s="1003">
        <v>3.78</v>
      </c>
      <c r="O22" s="1003">
        <v>2.52</v>
      </c>
      <c r="P22" s="1003">
        <v>0.04</v>
      </c>
      <c r="Q22" s="1003">
        <v>0.07</v>
      </c>
      <c r="R22" s="102"/>
      <c r="S22" s="102"/>
      <c r="T22" s="1003"/>
      <c r="U22" s="1003">
        <v>0.02</v>
      </c>
      <c r="V22" s="103"/>
    </row>
    <row r="23" spans="1:22" ht="15">
      <c r="A23" s="102" t="s">
        <v>1006</v>
      </c>
      <c r="B23" s="102">
        <v>3</v>
      </c>
      <c r="C23" s="102">
        <v>4</v>
      </c>
      <c r="D23" s="102" t="s">
        <v>1942</v>
      </c>
      <c r="E23" s="584">
        <v>0.5</v>
      </c>
      <c r="F23" s="102" t="s">
        <v>874</v>
      </c>
      <c r="G23" s="102" t="s">
        <v>452</v>
      </c>
      <c r="H23" s="102" t="s">
        <v>529</v>
      </c>
      <c r="I23" s="102" t="s">
        <v>1002</v>
      </c>
      <c r="J23" s="102" t="s">
        <v>1003</v>
      </c>
      <c r="K23" s="102" t="s">
        <v>177</v>
      </c>
      <c r="L23" s="591" t="s">
        <v>178</v>
      </c>
      <c r="M23" s="1270">
        <f t="shared" si="1"/>
        <v>3.34</v>
      </c>
      <c r="N23" s="1003">
        <v>1.31</v>
      </c>
      <c r="O23" s="1003">
        <v>1.96</v>
      </c>
      <c r="P23" s="1003">
        <v>0.02</v>
      </c>
      <c r="Q23" s="1003">
        <v>0.04</v>
      </c>
      <c r="R23" s="102"/>
      <c r="S23" s="102"/>
      <c r="T23" s="1003"/>
      <c r="U23" s="1003">
        <v>0.01</v>
      </c>
      <c r="V23" s="103"/>
    </row>
    <row r="24" spans="1:22" ht="15">
      <c r="A24" s="102" t="s">
        <v>1006</v>
      </c>
      <c r="B24" s="102">
        <v>4</v>
      </c>
      <c r="C24" s="102">
        <v>4</v>
      </c>
      <c r="D24" s="102" t="s">
        <v>1943</v>
      </c>
      <c r="E24" s="584">
        <v>0.7</v>
      </c>
      <c r="F24" s="102" t="s">
        <v>874</v>
      </c>
      <c r="G24" s="102" t="s">
        <v>452</v>
      </c>
      <c r="H24" s="102" t="s">
        <v>529</v>
      </c>
      <c r="I24" s="102" t="s">
        <v>1002</v>
      </c>
      <c r="J24" s="102" t="s">
        <v>1003</v>
      </c>
      <c r="K24" s="102" t="s">
        <v>177</v>
      </c>
      <c r="L24" s="591" t="s">
        <v>178</v>
      </c>
      <c r="M24" s="1270">
        <f t="shared" si="1"/>
        <v>4.6899999999999995</v>
      </c>
      <c r="N24" s="1003">
        <v>1.84</v>
      </c>
      <c r="O24" s="1003">
        <v>2.75</v>
      </c>
      <c r="P24" s="1003">
        <v>0.03</v>
      </c>
      <c r="Q24" s="1003">
        <v>0.06</v>
      </c>
      <c r="R24" s="102"/>
      <c r="S24" s="102"/>
      <c r="T24" s="1003"/>
      <c r="U24" s="1003">
        <v>0.01</v>
      </c>
      <c r="V24" s="103"/>
    </row>
    <row r="25" spans="1:22" ht="15">
      <c r="A25" s="102" t="s">
        <v>1011</v>
      </c>
      <c r="B25" s="102">
        <v>5</v>
      </c>
      <c r="C25" s="102">
        <v>24</v>
      </c>
      <c r="D25" s="102">
        <v>7</v>
      </c>
      <c r="E25" s="584">
        <v>0.3</v>
      </c>
      <c r="F25" s="102" t="s">
        <v>874</v>
      </c>
      <c r="G25" s="102" t="s">
        <v>460</v>
      </c>
      <c r="H25" s="102" t="s">
        <v>529</v>
      </c>
      <c r="I25" s="102" t="s">
        <v>1002</v>
      </c>
      <c r="J25" s="102" t="s">
        <v>1003</v>
      </c>
      <c r="K25" s="102" t="s">
        <v>177</v>
      </c>
      <c r="L25" s="591" t="s">
        <v>1017</v>
      </c>
      <c r="M25" s="1270">
        <f t="shared" si="1"/>
        <v>2.01</v>
      </c>
      <c r="N25" s="1003"/>
      <c r="O25" s="1003">
        <v>1.58</v>
      </c>
      <c r="P25" s="1003">
        <v>0.03</v>
      </c>
      <c r="Q25" s="1003"/>
      <c r="R25" s="102"/>
      <c r="S25" s="102"/>
      <c r="T25" s="1003">
        <v>0.39</v>
      </c>
      <c r="U25" s="1003">
        <v>0.01</v>
      </c>
      <c r="V25" s="103"/>
    </row>
    <row r="26" spans="1:22" ht="15">
      <c r="A26" s="102" t="s">
        <v>1011</v>
      </c>
      <c r="B26" s="102">
        <v>6</v>
      </c>
      <c r="C26" s="102">
        <v>25</v>
      </c>
      <c r="D26" s="102">
        <v>4</v>
      </c>
      <c r="E26" s="584">
        <v>0.8</v>
      </c>
      <c r="F26" s="102" t="s">
        <v>874</v>
      </c>
      <c r="G26" s="102" t="s">
        <v>452</v>
      </c>
      <c r="H26" s="102" t="s">
        <v>529</v>
      </c>
      <c r="I26" s="102" t="s">
        <v>1002</v>
      </c>
      <c r="J26" s="102" t="s">
        <v>1003</v>
      </c>
      <c r="K26" s="102" t="s">
        <v>177</v>
      </c>
      <c r="L26" s="1018" t="s">
        <v>1944</v>
      </c>
      <c r="M26" s="1270">
        <f t="shared" si="1"/>
        <v>5.34</v>
      </c>
      <c r="N26" s="1003">
        <v>1.04</v>
      </c>
      <c r="O26" s="1003">
        <v>4.2</v>
      </c>
      <c r="P26" s="1003">
        <v>0.03</v>
      </c>
      <c r="Q26" s="1003">
        <v>0.06</v>
      </c>
      <c r="R26" s="102"/>
      <c r="S26" s="1003"/>
      <c r="T26" s="1003"/>
      <c r="U26" s="1003">
        <v>0.01</v>
      </c>
      <c r="V26" s="103"/>
    </row>
    <row r="27" spans="1:22" ht="15">
      <c r="A27" s="102" t="s">
        <v>1011</v>
      </c>
      <c r="B27" s="102">
        <v>7</v>
      </c>
      <c r="C27" s="102">
        <v>25</v>
      </c>
      <c r="D27" s="102">
        <v>15</v>
      </c>
      <c r="E27" s="584">
        <v>0.4</v>
      </c>
      <c r="F27" s="102" t="s">
        <v>874</v>
      </c>
      <c r="G27" s="102" t="s">
        <v>281</v>
      </c>
      <c r="H27" s="102" t="s">
        <v>529</v>
      </c>
      <c r="I27" s="102" t="s">
        <v>1002</v>
      </c>
      <c r="J27" s="102" t="s">
        <v>1003</v>
      </c>
      <c r="K27" s="102" t="s">
        <v>177</v>
      </c>
      <c r="L27" s="1018" t="s">
        <v>1944</v>
      </c>
      <c r="M27" s="1270">
        <f t="shared" si="1"/>
        <v>2.6</v>
      </c>
      <c r="N27" s="1003">
        <v>0.25</v>
      </c>
      <c r="O27" s="1003">
        <v>2.25</v>
      </c>
      <c r="P27" s="1003">
        <v>0.08</v>
      </c>
      <c r="Q27" s="1003"/>
      <c r="R27" s="584"/>
      <c r="S27" s="1003"/>
      <c r="T27" s="1003"/>
      <c r="U27" s="1003">
        <v>0.02</v>
      </c>
      <c r="V27" s="103"/>
    </row>
    <row r="28" spans="1:22" ht="15">
      <c r="A28" s="102" t="s">
        <v>1010</v>
      </c>
      <c r="B28" s="102">
        <v>8</v>
      </c>
      <c r="C28" s="102">
        <v>29</v>
      </c>
      <c r="D28" s="102" t="s">
        <v>1945</v>
      </c>
      <c r="E28" s="584">
        <v>0.3</v>
      </c>
      <c r="F28" s="102" t="s">
        <v>874</v>
      </c>
      <c r="G28" s="102" t="s">
        <v>452</v>
      </c>
      <c r="H28" s="102" t="s">
        <v>529</v>
      </c>
      <c r="I28" s="102" t="s">
        <v>1002</v>
      </c>
      <c r="J28" s="102" t="s">
        <v>1003</v>
      </c>
      <c r="K28" s="102" t="s">
        <v>177</v>
      </c>
      <c r="L28" s="1014" t="s">
        <v>1941</v>
      </c>
      <c r="M28" s="1270">
        <f t="shared" si="1"/>
        <v>2</v>
      </c>
      <c r="N28" s="1755">
        <v>0.39</v>
      </c>
      <c r="O28" s="1755">
        <v>1.57</v>
      </c>
      <c r="P28" s="1755">
        <v>0.01</v>
      </c>
      <c r="Q28" s="1755">
        <v>0.02</v>
      </c>
      <c r="R28" s="584"/>
      <c r="S28" s="1003"/>
      <c r="T28" s="1755"/>
      <c r="U28" s="1755">
        <v>0.01</v>
      </c>
      <c r="V28" s="103"/>
    </row>
    <row r="29" spans="1:22" ht="15">
      <c r="A29" s="102" t="s">
        <v>1010</v>
      </c>
      <c r="B29" s="102">
        <v>9</v>
      </c>
      <c r="C29" s="102">
        <v>29</v>
      </c>
      <c r="D29" s="102" t="s">
        <v>1946</v>
      </c>
      <c r="E29" s="584">
        <v>0.5</v>
      </c>
      <c r="F29" s="102" t="s">
        <v>874</v>
      </c>
      <c r="G29" s="102" t="s">
        <v>452</v>
      </c>
      <c r="H29" s="102" t="s">
        <v>529</v>
      </c>
      <c r="I29" s="102" t="s">
        <v>1002</v>
      </c>
      <c r="J29" s="102" t="s">
        <v>1003</v>
      </c>
      <c r="K29" s="102" t="s">
        <v>177</v>
      </c>
      <c r="L29" s="1014" t="s">
        <v>1941</v>
      </c>
      <c r="M29" s="1270">
        <f t="shared" si="1"/>
        <v>3.36</v>
      </c>
      <c r="N29" s="1003">
        <v>0.66</v>
      </c>
      <c r="O29" s="1003">
        <v>2.63</v>
      </c>
      <c r="P29" s="1003">
        <v>0.02</v>
      </c>
      <c r="Q29" s="1003">
        <v>0.04</v>
      </c>
      <c r="R29" s="584"/>
      <c r="S29" s="1003"/>
      <c r="T29" s="1003"/>
      <c r="U29" s="1003">
        <v>0.01</v>
      </c>
      <c r="V29" s="103"/>
    </row>
    <row r="30" spans="1:22" ht="15">
      <c r="A30" s="102" t="s">
        <v>1011</v>
      </c>
      <c r="B30" s="102">
        <v>10</v>
      </c>
      <c r="C30" s="102">
        <v>40</v>
      </c>
      <c r="D30" s="102">
        <v>1</v>
      </c>
      <c r="E30" s="584">
        <v>1</v>
      </c>
      <c r="F30" s="102" t="s">
        <v>874</v>
      </c>
      <c r="G30" s="102" t="s">
        <v>1018</v>
      </c>
      <c r="H30" s="102" t="s">
        <v>529</v>
      </c>
      <c r="I30" s="102" t="s">
        <v>1002</v>
      </c>
      <c r="J30" s="102" t="s">
        <v>1003</v>
      </c>
      <c r="K30" s="102" t="s">
        <v>177</v>
      </c>
      <c r="L30" s="591" t="s">
        <v>1947</v>
      </c>
      <c r="M30" s="1270">
        <f t="shared" si="1"/>
        <v>6.67</v>
      </c>
      <c r="N30" s="1003"/>
      <c r="O30" s="1003">
        <v>5.91</v>
      </c>
      <c r="P30" s="1003">
        <v>0.06</v>
      </c>
      <c r="Q30" s="1003"/>
      <c r="R30" s="584"/>
      <c r="S30" s="1003"/>
      <c r="T30" s="1003">
        <v>0.66</v>
      </c>
      <c r="U30" s="1003">
        <v>0.04</v>
      </c>
      <c r="V30" s="103"/>
    </row>
    <row r="31" spans="1:22" ht="15">
      <c r="A31" s="102" t="s">
        <v>1011</v>
      </c>
      <c r="B31" s="102">
        <v>11</v>
      </c>
      <c r="C31" s="102">
        <v>45</v>
      </c>
      <c r="D31" s="102">
        <v>1</v>
      </c>
      <c r="E31" s="584">
        <v>1</v>
      </c>
      <c r="F31" s="102" t="s">
        <v>874</v>
      </c>
      <c r="G31" s="102" t="s">
        <v>1016</v>
      </c>
      <c r="H31" s="102" t="s">
        <v>529</v>
      </c>
      <c r="I31" s="102" t="s">
        <v>1002</v>
      </c>
      <c r="J31" s="102" t="s">
        <v>1003</v>
      </c>
      <c r="K31" s="102" t="s">
        <v>177</v>
      </c>
      <c r="L31" s="591" t="s">
        <v>1947</v>
      </c>
      <c r="M31" s="1270">
        <f t="shared" si="1"/>
        <v>6.67</v>
      </c>
      <c r="N31" s="1003"/>
      <c r="O31" s="1003">
        <v>5.91</v>
      </c>
      <c r="P31" s="1003">
        <v>0.06</v>
      </c>
      <c r="Q31" s="1003"/>
      <c r="R31" s="584"/>
      <c r="S31" s="1003"/>
      <c r="T31" s="1003">
        <v>0.66</v>
      </c>
      <c r="U31" s="1003">
        <v>0.04</v>
      </c>
      <c r="V31" s="103"/>
    </row>
    <row r="32" spans="1:22" ht="15">
      <c r="A32" s="102" t="s">
        <v>179</v>
      </c>
      <c r="B32" s="102">
        <v>12</v>
      </c>
      <c r="C32" s="102">
        <v>53</v>
      </c>
      <c r="D32" s="102">
        <v>12</v>
      </c>
      <c r="E32" s="584">
        <v>1</v>
      </c>
      <c r="F32" s="102" t="s">
        <v>874</v>
      </c>
      <c r="G32" s="102" t="s">
        <v>463</v>
      </c>
      <c r="H32" s="102" t="s">
        <v>529</v>
      </c>
      <c r="I32" s="102" t="s">
        <v>1002</v>
      </c>
      <c r="J32" s="102" t="s">
        <v>1003</v>
      </c>
      <c r="K32" s="102" t="s">
        <v>177</v>
      </c>
      <c r="L32" s="591" t="s">
        <v>1017</v>
      </c>
      <c r="M32" s="1270">
        <f t="shared" si="1"/>
        <v>6.67</v>
      </c>
      <c r="N32" s="1003"/>
      <c r="O32" s="1003">
        <v>5.25</v>
      </c>
      <c r="P32" s="1003">
        <v>0.06</v>
      </c>
      <c r="Q32" s="1003"/>
      <c r="R32" s="584"/>
      <c r="S32" s="1003"/>
      <c r="T32" s="1003">
        <v>1.32</v>
      </c>
      <c r="U32" s="1003">
        <v>0.04</v>
      </c>
      <c r="V32" s="103"/>
    </row>
    <row r="33" spans="1:22" ht="15">
      <c r="A33" s="102" t="s">
        <v>179</v>
      </c>
      <c r="B33" s="102">
        <v>13</v>
      </c>
      <c r="C33" s="102">
        <v>56</v>
      </c>
      <c r="D33" s="102">
        <v>12</v>
      </c>
      <c r="E33" s="584">
        <v>0.3</v>
      </c>
      <c r="F33" s="102" t="s">
        <v>874</v>
      </c>
      <c r="G33" s="102" t="s">
        <v>463</v>
      </c>
      <c r="H33" s="102" t="s">
        <v>529</v>
      </c>
      <c r="I33" s="102" t="s">
        <v>1002</v>
      </c>
      <c r="J33" s="102" t="s">
        <v>1003</v>
      </c>
      <c r="K33" s="102" t="s">
        <v>177</v>
      </c>
      <c r="L33" s="591" t="s">
        <v>1017</v>
      </c>
      <c r="M33" s="1270">
        <f t="shared" si="1"/>
        <v>2.01</v>
      </c>
      <c r="N33" s="1003"/>
      <c r="O33" s="1003">
        <v>1.58</v>
      </c>
      <c r="P33" s="1003">
        <v>0.03</v>
      </c>
      <c r="Q33" s="1003"/>
      <c r="R33" s="584"/>
      <c r="S33" s="1003"/>
      <c r="T33" s="1003">
        <v>0.39</v>
      </c>
      <c r="U33" s="1003">
        <v>0.01</v>
      </c>
      <c r="V33" s="103"/>
    </row>
    <row r="34" spans="1:22" ht="15">
      <c r="A34" s="102" t="s">
        <v>179</v>
      </c>
      <c r="B34" s="102">
        <v>14</v>
      </c>
      <c r="C34" s="102">
        <v>58</v>
      </c>
      <c r="D34" s="102">
        <v>4</v>
      </c>
      <c r="E34" s="584">
        <v>0.4</v>
      </c>
      <c r="F34" s="102" t="s">
        <v>874</v>
      </c>
      <c r="G34" s="102" t="s">
        <v>452</v>
      </c>
      <c r="H34" s="102" t="s">
        <v>529</v>
      </c>
      <c r="I34" s="102" t="s">
        <v>1002</v>
      </c>
      <c r="J34" s="102" t="s">
        <v>1003</v>
      </c>
      <c r="K34" s="102" t="s">
        <v>177</v>
      </c>
      <c r="L34" s="1018" t="s">
        <v>1944</v>
      </c>
      <c r="M34" s="1270">
        <f t="shared" si="1"/>
        <v>2.6</v>
      </c>
      <c r="N34" s="1003">
        <v>0.25</v>
      </c>
      <c r="O34" s="1003">
        <v>2.25</v>
      </c>
      <c r="P34" s="1003">
        <v>0.08</v>
      </c>
      <c r="Q34" s="1003"/>
      <c r="R34" s="584"/>
      <c r="S34" s="1003"/>
      <c r="T34" s="1003"/>
      <c r="U34" s="1003">
        <v>0.02</v>
      </c>
      <c r="V34" s="103"/>
    </row>
    <row r="35" spans="1:22" ht="15">
      <c r="A35" s="102" t="s">
        <v>1009</v>
      </c>
      <c r="B35" s="102">
        <v>15</v>
      </c>
      <c r="C35" s="102">
        <v>63</v>
      </c>
      <c r="D35" s="102">
        <v>24</v>
      </c>
      <c r="E35" s="584">
        <v>0.7</v>
      </c>
      <c r="F35" s="102" t="s">
        <v>874</v>
      </c>
      <c r="G35" s="102" t="s">
        <v>452</v>
      </c>
      <c r="H35" s="102" t="s">
        <v>529</v>
      </c>
      <c r="I35" s="102" t="s">
        <v>1002</v>
      </c>
      <c r="J35" s="102" t="s">
        <v>1003</v>
      </c>
      <c r="K35" s="102" t="s">
        <v>177</v>
      </c>
      <c r="L35" s="591" t="s">
        <v>178</v>
      </c>
      <c r="M35" s="1270">
        <f t="shared" si="1"/>
        <v>4.68</v>
      </c>
      <c r="N35" s="1003">
        <v>1.82</v>
      </c>
      <c r="O35" s="1003">
        <v>2.75</v>
      </c>
      <c r="P35" s="1003">
        <v>0.04</v>
      </c>
      <c r="Q35" s="1003">
        <v>0.06</v>
      </c>
      <c r="R35" s="584"/>
      <c r="S35" s="1003"/>
      <c r="T35" s="1003"/>
      <c r="U35" s="1003">
        <v>0.01</v>
      </c>
      <c r="V35" s="103"/>
    </row>
    <row r="36" spans="1:22" ht="15">
      <c r="A36" s="102" t="s">
        <v>1009</v>
      </c>
      <c r="B36" s="102">
        <v>16</v>
      </c>
      <c r="C36" s="102">
        <v>64</v>
      </c>
      <c r="D36" s="102">
        <v>27</v>
      </c>
      <c r="E36" s="584">
        <v>0.3</v>
      </c>
      <c r="F36" s="102" t="s">
        <v>874</v>
      </c>
      <c r="G36" s="102" t="s">
        <v>281</v>
      </c>
      <c r="H36" s="102" t="s">
        <v>529</v>
      </c>
      <c r="I36" s="102" t="s">
        <v>1002</v>
      </c>
      <c r="J36" s="102" t="s">
        <v>1003</v>
      </c>
      <c r="K36" s="102" t="s">
        <v>177</v>
      </c>
      <c r="L36" s="1014" t="s">
        <v>1941</v>
      </c>
      <c r="M36" s="1270">
        <f t="shared" si="1"/>
        <v>2.01</v>
      </c>
      <c r="N36" s="1756">
        <v>0.39</v>
      </c>
      <c r="O36" s="1756">
        <v>1.58</v>
      </c>
      <c r="P36" s="1756">
        <v>0.03</v>
      </c>
      <c r="Q36" s="1756"/>
      <c r="R36" s="584"/>
      <c r="S36" s="1003"/>
      <c r="T36" s="1756"/>
      <c r="U36" s="1756">
        <v>0.01</v>
      </c>
      <c r="V36" s="103"/>
    </row>
    <row r="37" spans="1:22" ht="15">
      <c r="A37" s="102" t="s">
        <v>1009</v>
      </c>
      <c r="B37" s="102">
        <v>17</v>
      </c>
      <c r="C37" s="102">
        <v>64</v>
      </c>
      <c r="D37" s="102">
        <v>51</v>
      </c>
      <c r="E37" s="584">
        <v>0.8</v>
      </c>
      <c r="F37" s="102" t="s">
        <v>874</v>
      </c>
      <c r="G37" s="102" t="s">
        <v>452</v>
      </c>
      <c r="H37" s="102" t="s">
        <v>529</v>
      </c>
      <c r="I37" s="102" t="s">
        <v>1002</v>
      </c>
      <c r="J37" s="102" t="s">
        <v>1003</v>
      </c>
      <c r="K37" s="102" t="s">
        <v>177</v>
      </c>
      <c r="L37" s="591" t="s">
        <v>178</v>
      </c>
      <c r="M37" s="1270">
        <f t="shared" si="1"/>
        <v>5.36</v>
      </c>
      <c r="N37" s="1003">
        <v>2.12</v>
      </c>
      <c r="O37" s="1003">
        <v>3.18</v>
      </c>
      <c r="P37" s="1003">
        <v>0.05</v>
      </c>
      <c r="Q37" s="1003"/>
      <c r="R37" s="584"/>
      <c r="S37" s="1003"/>
      <c r="T37" s="1003"/>
      <c r="U37" s="1003">
        <v>0.01</v>
      </c>
      <c r="V37" s="103"/>
    </row>
    <row r="38" spans="1:22" ht="15">
      <c r="A38" s="102" t="s">
        <v>1011</v>
      </c>
      <c r="B38" s="102">
        <v>18</v>
      </c>
      <c r="C38" s="102">
        <v>14</v>
      </c>
      <c r="D38" s="102">
        <v>16</v>
      </c>
      <c r="E38" s="584">
        <v>0.9</v>
      </c>
      <c r="F38" s="102" t="s">
        <v>874</v>
      </c>
      <c r="G38" s="102" t="s">
        <v>452</v>
      </c>
      <c r="H38" s="102" t="s">
        <v>529</v>
      </c>
      <c r="I38" s="102" t="s">
        <v>1002</v>
      </c>
      <c r="J38" s="102" t="s">
        <v>1003</v>
      </c>
      <c r="K38" s="102" t="s">
        <v>177</v>
      </c>
      <c r="L38" s="591" t="s">
        <v>178</v>
      </c>
      <c r="M38" s="1270">
        <f t="shared" si="1"/>
        <v>6.03</v>
      </c>
      <c r="N38" s="1003">
        <v>2.35</v>
      </c>
      <c r="O38" s="1003">
        <v>3.55</v>
      </c>
      <c r="P38" s="1003">
        <v>0.04</v>
      </c>
      <c r="Q38" s="1003">
        <v>0.07</v>
      </c>
      <c r="R38" s="584"/>
      <c r="S38" s="1003"/>
      <c r="T38" s="1003"/>
      <c r="U38" s="1003">
        <v>0.02</v>
      </c>
      <c r="V38" s="103"/>
    </row>
    <row r="39" spans="1:22" ht="15">
      <c r="A39" s="102" t="s">
        <v>179</v>
      </c>
      <c r="B39" s="102">
        <v>19</v>
      </c>
      <c r="C39" s="102">
        <v>58</v>
      </c>
      <c r="D39" s="102">
        <v>14</v>
      </c>
      <c r="E39" s="584">
        <v>0.8</v>
      </c>
      <c r="F39" s="102" t="s">
        <v>874</v>
      </c>
      <c r="G39" s="102" t="s">
        <v>460</v>
      </c>
      <c r="H39" s="102" t="s">
        <v>529</v>
      </c>
      <c r="I39" s="102" t="s">
        <v>1002</v>
      </c>
      <c r="J39" s="102" t="s">
        <v>1003</v>
      </c>
      <c r="K39" s="102" t="s">
        <v>177</v>
      </c>
      <c r="L39" s="1018" t="s">
        <v>1944</v>
      </c>
      <c r="M39" s="1270">
        <f t="shared" si="1"/>
        <v>5.2</v>
      </c>
      <c r="N39" s="1003">
        <v>0.5</v>
      </c>
      <c r="O39" s="1003">
        <v>4.5</v>
      </c>
      <c r="P39" s="1003">
        <v>0.16</v>
      </c>
      <c r="Q39" s="1003"/>
      <c r="R39" s="584"/>
      <c r="S39" s="1003"/>
      <c r="T39" s="1003"/>
      <c r="U39" s="1003">
        <v>0.04</v>
      </c>
      <c r="V39" s="103"/>
    </row>
    <row r="40" spans="1:22" ht="15.75" thickBot="1">
      <c r="A40" s="102" t="s">
        <v>1009</v>
      </c>
      <c r="B40" s="102">
        <v>20</v>
      </c>
      <c r="C40" s="102">
        <v>64</v>
      </c>
      <c r="D40" s="102" t="s">
        <v>1948</v>
      </c>
      <c r="E40" s="584">
        <v>0.3</v>
      </c>
      <c r="F40" s="102" t="s">
        <v>874</v>
      </c>
      <c r="G40" s="102" t="s">
        <v>281</v>
      </c>
      <c r="H40" s="102" t="s">
        <v>529</v>
      </c>
      <c r="I40" s="102" t="s">
        <v>1002</v>
      </c>
      <c r="J40" s="102" t="s">
        <v>1003</v>
      </c>
      <c r="K40" s="102" t="s">
        <v>177</v>
      </c>
      <c r="L40" s="591" t="s">
        <v>178</v>
      </c>
      <c r="M40" s="1270">
        <f t="shared" si="1"/>
        <v>2.28</v>
      </c>
      <c r="N40" s="1003">
        <v>0.39</v>
      </c>
      <c r="O40" s="1003">
        <v>1.58</v>
      </c>
      <c r="P40" s="1003">
        <v>0.3</v>
      </c>
      <c r="Q40" s="1003"/>
      <c r="R40" s="584"/>
      <c r="S40" s="584"/>
      <c r="T40" s="1003"/>
      <c r="U40" s="1003">
        <v>0.01</v>
      </c>
      <c r="V40" s="103"/>
    </row>
    <row r="41" spans="1:22" ht="15.75" thickBot="1">
      <c r="A41" s="593" t="s">
        <v>312</v>
      </c>
      <c r="B41" s="594"/>
      <c r="C41" s="594"/>
      <c r="D41" s="594"/>
      <c r="E41" s="1008">
        <f>E40+E39+E38+E37+E36+E35+E34+E33+E32+E31+E30+E29+E28+E27+E26+E25+E24+E23+E22+E21</f>
        <v>12.600000000000001</v>
      </c>
      <c r="F41" s="595"/>
      <c r="G41" s="594"/>
      <c r="H41" s="595"/>
      <c r="I41" s="595"/>
      <c r="J41" s="595"/>
      <c r="K41" s="595"/>
      <c r="L41" s="595"/>
      <c r="M41" s="1271">
        <f>M40+M39+M38+M37+M36+M35+M34+M33+M32+M31+M30+M29+M28+M27+M26+M25+M24+M23+M22+M21</f>
        <v>84.61000000000001</v>
      </c>
      <c r="N41" s="1271">
        <f aca="true" t="shared" si="2" ref="N41:V41">N40+N39+N38+N37+N36+N35+N34+N33+N32+N31+N30+N29+N28+N27+N26+N25+N24+N23+N22+N21</f>
        <v>18</v>
      </c>
      <c r="O41" s="1271">
        <f t="shared" si="2"/>
        <v>61.16</v>
      </c>
      <c r="P41" s="1271">
        <f t="shared" si="2"/>
        <v>1.2000000000000004</v>
      </c>
      <c r="Q41" s="1271">
        <f t="shared" si="2"/>
        <v>0.47</v>
      </c>
      <c r="R41" s="1271">
        <f t="shared" si="2"/>
        <v>0</v>
      </c>
      <c r="S41" s="1271">
        <f t="shared" si="2"/>
        <v>0</v>
      </c>
      <c r="T41" s="1271">
        <f t="shared" si="2"/>
        <v>3.4200000000000004</v>
      </c>
      <c r="U41" s="1271">
        <f t="shared" si="2"/>
        <v>0.3600000000000001</v>
      </c>
      <c r="V41" s="1271">
        <f t="shared" si="2"/>
        <v>0</v>
      </c>
    </row>
    <row r="42" spans="1:22" ht="15">
      <c r="A42" s="1004" t="s">
        <v>1012</v>
      </c>
      <c r="B42" s="101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2" t="s">
        <v>269</v>
      </c>
      <c r="O42" s="102" t="s">
        <v>447</v>
      </c>
      <c r="P42" s="102" t="s">
        <v>406</v>
      </c>
      <c r="Q42" s="102" t="s">
        <v>404</v>
      </c>
      <c r="R42" s="102" t="s">
        <v>449</v>
      </c>
      <c r="S42" s="102" t="s">
        <v>448</v>
      </c>
      <c r="T42" s="103" t="s">
        <v>910</v>
      </c>
      <c r="U42" s="102" t="s">
        <v>992</v>
      </c>
      <c r="V42" s="102" t="s">
        <v>258</v>
      </c>
    </row>
    <row r="43" spans="1:22" ht="15">
      <c r="A43" s="1757" t="s">
        <v>1013</v>
      </c>
      <c r="B43" s="1010">
        <v>1</v>
      </c>
      <c r="C43" s="1010">
        <v>49</v>
      </c>
      <c r="D43" s="1758" t="s">
        <v>1949</v>
      </c>
      <c r="E43" s="1012">
        <v>0.9</v>
      </c>
      <c r="F43" s="993" t="s">
        <v>874</v>
      </c>
      <c r="G43" s="1009" t="s">
        <v>460</v>
      </c>
      <c r="H43" s="1010" t="s">
        <v>529</v>
      </c>
      <c r="I43" s="1010" t="s">
        <v>1002</v>
      </c>
      <c r="J43" s="1010" t="s">
        <v>1003</v>
      </c>
      <c r="K43" s="1010" t="s">
        <v>1014</v>
      </c>
      <c r="L43" s="103" t="s">
        <v>1950</v>
      </c>
      <c r="M43" s="997">
        <f>SUM(N43:U43)</f>
        <v>7.497</v>
      </c>
      <c r="N43" s="103"/>
      <c r="O43" s="590">
        <v>5.994000000000001</v>
      </c>
      <c r="P43" s="590">
        <v>0.18</v>
      </c>
      <c r="Q43" s="590">
        <v>0</v>
      </c>
      <c r="R43" s="103"/>
      <c r="S43" s="590">
        <v>1.287</v>
      </c>
      <c r="T43" s="103"/>
      <c r="U43" s="590">
        <v>0.036000000000000004</v>
      </c>
      <c r="V43" s="103"/>
    </row>
    <row r="44" spans="1:22" ht="15">
      <c r="A44" s="1757" t="s">
        <v>1015</v>
      </c>
      <c r="B44" s="1010">
        <v>2</v>
      </c>
      <c r="C44" s="1010">
        <v>6</v>
      </c>
      <c r="D44" s="1010">
        <v>16</v>
      </c>
      <c r="E44" s="1012">
        <v>1</v>
      </c>
      <c r="F44" s="993" t="s">
        <v>874</v>
      </c>
      <c r="G44" s="1009" t="s">
        <v>452</v>
      </c>
      <c r="H44" s="1010" t="s">
        <v>529</v>
      </c>
      <c r="I44" s="1010" t="s">
        <v>1002</v>
      </c>
      <c r="J44" s="1010" t="s">
        <v>1003</v>
      </c>
      <c r="K44" s="1010" t="s">
        <v>1014</v>
      </c>
      <c r="L44" s="103" t="s">
        <v>1951</v>
      </c>
      <c r="M44" s="997">
        <f aca="true" t="shared" si="3" ref="M44:M82">SUM(N44:U44)</f>
        <v>8.429999999999998</v>
      </c>
      <c r="N44" s="590">
        <v>1.43</v>
      </c>
      <c r="O44" s="590">
        <v>6.66</v>
      </c>
      <c r="P44" s="590">
        <v>0.2</v>
      </c>
      <c r="Q44" s="590">
        <v>0.1</v>
      </c>
      <c r="R44" s="103"/>
      <c r="S44" s="590"/>
      <c r="T44" s="103"/>
      <c r="U44" s="590">
        <v>0.04</v>
      </c>
      <c r="V44" s="103"/>
    </row>
    <row r="45" spans="1:22" ht="15">
      <c r="A45" s="1757" t="s">
        <v>1013</v>
      </c>
      <c r="B45" s="1010">
        <v>3</v>
      </c>
      <c r="C45" s="1010">
        <v>49</v>
      </c>
      <c r="D45" s="1758" t="s">
        <v>1952</v>
      </c>
      <c r="E45" s="1012">
        <v>0.9</v>
      </c>
      <c r="F45" s="993" t="s">
        <v>874</v>
      </c>
      <c r="G45" s="1009" t="s">
        <v>460</v>
      </c>
      <c r="H45" s="1010" t="s">
        <v>529</v>
      </c>
      <c r="I45" s="1010" t="s">
        <v>1002</v>
      </c>
      <c r="J45" s="1010" t="s">
        <v>1003</v>
      </c>
      <c r="K45" s="1010" t="s">
        <v>1014</v>
      </c>
      <c r="L45" s="103" t="s">
        <v>1950</v>
      </c>
      <c r="M45" s="997">
        <f t="shared" si="3"/>
        <v>7.497</v>
      </c>
      <c r="N45" s="590"/>
      <c r="O45" s="590">
        <v>5.994000000000001</v>
      </c>
      <c r="P45" s="590">
        <v>0.18</v>
      </c>
      <c r="Q45" s="590">
        <v>0</v>
      </c>
      <c r="R45" s="103"/>
      <c r="S45" s="590">
        <v>1.287</v>
      </c>
      <c r="T45" s="103"/>
      <c r="U45" s="590">
        <v>0.036000000000000004</v>
      </c>
      <c r="V45" s="103"/>
    </row>
    <row r="46" spans="1:22" ht="15">
      <c r="A46" s="1757" t="s">
        <v>1015</v>
      </c>
      <c r="B46" s="1010">
        <v>4</v>
      </c>
      <c r="C46" s="1010">
        <v>13</v>
      </c>
      <c r="D46" s="1010">
        <v>3</v>
      </c>
      <c r="E46" s="1012">
        <v>0.4</v>
      </c>
      <c r="F46" s="993" t="s">
        <v>874</v>
      </c>
      <c r="G46" s="1009" t="s">
        <v>452</v>
      </c>
      <c r="H46" s="1010" t="s">
        <v>529</v>
      </c>
      <c r="I46" s="1010" t="s">
        <v>1002</v>
      </c>
      <c r="J46" s="1010" t="s">
        <v>1003</v>
      </c>
      <c r="K46" s="1010" t="s">
        <v>1014</v>
      </c>
      <c r="L46" s="103" t="s">
        <v>1953</v>
      </c>
      <c r="M46" s="997">
        <f t="shared" si="3"/>
        <v>3.3720000000000003</v>
      </c>
      <c r="N46" s="590">
        <v>0.572</v>
      </c>
      <c r="O46" s="590">
        <v>2.664</v>
      </c>
      <c r="P46" s="590">
        <v>0.08</v>
      </c>
      <c r="Q46" s="590">
        <v>0.04</v>
      </c>
      <c r="R46" s="103"/>
      <c r="S46" s="103"/>
      <c r="T46" s="103"/>
      <c r="U46" s="590">
        <v>0.016</v>
      </c>
      <c r="V46" s="103"/>
    </row>
    <row r="47" spans="1:22" ht="15">
      <c r="A47" s="1757" t="s">
        <v>1015</v>
      </c>
      <c r="B47" s="1010">
        <v>5</v>
      </c>
      <c r="C47" s="1010">
        <v>34</v>
      </c>
      <c r="D47" s="1010">
        <v>19</v>
      </c>
      <c r="E47" s="1012">
        <v>1</v>
      </c>
      <c r="F47" s="993" t="s">
        <v>874</v>
      </c>
      <c r="G47" s="1009" t="s">
        <v>468</v>
      </c>
      <c r="H47" s="1010" t="s">
        <v>529</v>
      </c>
      <c r="I47" s="1010" t="s">
        <v>1002</v>
      </c>
      <c r="J47" s="1010" t="s">
        <v>1003</v>
      </c>
      <c r="K47" s="1010" t="s">
        <v>1014</v>
      </c>
      <c r="L47" s="103" t="s">
        <v>1954</v>
      </c>
      <c r="M47" s="997">
        <f t="shared" si="3"/>
        <v>8.43</v>
      </c>
      <c r="N47" s="103"/>
      <c r="O47" s="590">
        <v>6.66</v>
      </c>
      <c r="P47" s="590">
        <v>0.2</v>
      </c>
      <c r="Q47" s="590">
        <v>0.1</v>
      </c>
      <c r="R47" s="103"/>
      <c r="S47" s="590">
        <v>1.43</v>
      </c>
      <c r="T47" s="103"/>
      <c r="U47" s="590">
        <v>0.04</v>
      </c>
      <c r="V47" s="103"/>
    </row>
    <row r="48" spans="1:22" ht="15">
      <c r="A48" s="1757" t="s">
        <v>1015</v>
      </c>
      <c r="B48" s="1010">
        <v>6</v>
      </c>
      <c r="C48" s="1010">
        <v>34</v>
      </c>
      <c r="D48" s="1010">
        <v>21</v>
      </c>
      <c r="E48" s="1012">
        <v>0.2</v>
      </c>
      <c r="F48" s="993" t="s">
        <v>874</v>
      </c>
      <c r="G48" s="1009" t="s">
        <v>460</v>
      </c>
      <c r="H48" s="1010" t="s">
        <v>529</v>
      </c>
      <c r="I48" s="1010" t="s">
        <v>1002</v>
      </c>
      <c r="J48" s="1010" t="s">
        <v>1003</v>
      </c>
      <c r="K48" s="1010" t="s">
        <v>1014</v>
      </c>
      <c r="L48" s="103" t="s">
        <v>1950</v>
      </c>
      <c r="M48" s="997">
        <f t="shared" si="3"/>
        <v>1.6660000000000001</v>
      </c>
      <c r="N48" s="590"/>
      <c r="O48" s="590">
        <v>1.332</v>
      </c>
      <c r="P48" s="590">
        <v>0.04</v>
      </c>
      <c r="Q48" s="590">
        <v>0</v>
      </c>
      <c r="R48" s="103"/>
      <c r="S48" s="590">
        <v>0.286</v>
      </c>
      <c r="T48" s="103"/>
      <c r="U48" s="590">
        <v>0.008</v>
      </c>
      <c r="V48" s="617"/>
    </row>
    <row r="49" spans="1:22" ht="15">
      <c r="A49" s="1757" t="s">
        <v>1013</v>
      </c>
      <c r="B49" s="1010">
        <v>7</v>
      </c>
      <c r="C49" s="1010">
        <v>57</v>
      </c>
      <c r="D49" s="1010">
        <v>2</v>
      </c>
      <c r="E49" s="1012">
        <v>0.7</v>
      </c>
      <c r="F49" s="993" t="s">
        <v>874</v>
      </c>
      <c r="G49" s="1009" t="s">
        <v>463</v>
      </c>
      <c r="H49" s="1010" t="s">
        <v>529</v>
      </c>
      <c r="I49" s="1010" t="s">
        <v>1002</v>
      </c>
      <c r="J49" s="1010" t="s">
        <v>1003</v>
      </c>
      <c r="K49" s="1010" t="s">
        <v>1014</v>
      </c>
      <c r="L49" s="103" t="s">
        <v>1950</v>
      </c>
      <c r="M49" s="997">
        <f t="shared" si="3"/>
        <v>5.830999999999999</v>
      </c>
      <c r="N49" s="590"/>
      <c r="O49" s="590">
        <v>4.662</v>
      </c>
      <c r="P49" s="590">
        <v>0.14</v>
      </c>
      <c r="Q49" s="590">
        <v>0</v>
      </c>
      <c r="R49" s="103"/>
      <c r="S49" s="590">
        <v>1.001</v>
      </c>
      <c r="T49" s="103"/>
      <c r="U49" s="590">
        <v>0.027999999999999997</v>
      </c>
      <c r="V49" s="617"/>
    </row>
    <row r="50" spans="1:22" ht="15">
      <c r="A50" s="1757" t="s">
        <v>1013</v>
      </c>
      <c r="B50" s="1010">
        <v>8</v>
      </c>
      <c r="C50" s="1010">
        <v>57</v>
      </c>
      <c r="D50" s="1010">
        <v>6</v>
      </c>
      <c r="E50" s="1012">
        <v>0.5</v>
      </c>
      <c r="F50" s="993" t="s">
        <v>874</v>
      </c>
      <c r="G50" s="1009" t="s">
        <v>463</v>
      </c>
      <c r="H50" s="1010" t="s">
        <v>529</v>
      </c>
      <c r="I50" s="1010" t="s">
        <v>1002</v>
      </c>
      <c r="J50" s="1010" t="s">
        <v>1003</v>
      </c>
      <c r="K50" s="1010" t="s">
        <v>1014</v>
      </c>
      <c r="L50" s="103" t="s">
        <v>1950</v>
      </c>
      <c r="M50" s="997">
        <f t="shared" si="3"/>
        <v>4.165</v>
      </c>
      <c r="N50" s="103"/>
      <c r="O50" s="590">
        <v>3.33</v>
      </c>
      <c r="P50" s="590">
        <v>0.1</v>
      </c>
      <c r="Q50" s="103"/>
      <c r="R50" s="103"/>
      <c r="S50" s="590">
        <v>0.715</v>
      </c>
      <c r="T50" s="103"/>
      <c r="U50" s="590">
        <v>0.02</v>
      </c>
      <c r="V50" s="617"/>
    </row>
    <row r="51" spans="1:22" ht="15">
      <c r="A51" s="1757" t="s">
        <v>180</v>
      </c>
      <c r="B51" s="1010">
        <v>9</v>
      </c>
      <c r="C51" s="1010">
        <v>95</v>
      </c>
      <c r="D51" s="1010">
        <v>2</v>
      </c>
      <c r="E51" s="1012">
        <v>0.4</v>
      </c>
      <c r="F51" s="993" t="s">
        <v>874</v>
      </c>
      <c r="G51" s="1009" t="s">
        <v>463</v>
      </c>
      <c r="H51" s="1010" t="s">
        <v>529</v>
      </c>
      <c r="I51" s="1010" t="s">
        <v>1002</v>
      </c>
      <c r="J51" s="1010" t="s">
        <v>1003</v>
      </c>
      <c r="K51" s="1010" t="s">
        <v>1014</v>
      </c>
      <c r="L51" s="103" t="s">
        <v>1950</v>
      </c>
      <c r="M51" s="997">
        <f t="shared" si="3"/>
        <v>3.3320000000000003</v>
      </c>
      <c r="N51" s="103"/>
      <c r="O51" s="590">
        <v>2.664</v>
      </c>
      <c r="P51" s="590">
        <v>0.08</v>
      </c>
      <c r="Q51" s="103"/>
      <c r="R51" s="103"/>
      <c r="S51" s="590">
        <v>0.572</v>
      </c>
      <c r="T51" s="103"/>
      <c r="U51" s="590">
        <v>0.016</v>
      </c>
      <c r="V51" s="617"/>
    </row>
    <row r="52" spans="1:22" ht="15">
      <c r="A52" s="1757" t="s">
        <v>1015</v>
      </c>
      <c r="B52" s="1010">
        <v>10</v>
      </c>
      <c r="C52" s="1010">
        <v>34</v>
      </c>
      <c r="D52" s="1010">
        <v>5</v>
      </c>
      <c r="E52" s="1012">
        <v>0.4</v>
      </c>
      <c r="F52" s="993" t="s">
        <v>874</v>
      </c>
      <c r="G52" s="1009" t="s">
        <v>460</v>
      </c>
      <c r="H52" s="1010" t="s">
        <v>529</v>
      </c>
      <c r="I52" s="1010" t="s">
        <v>1002</v>
      </c>
      <c r="J52" s="1010" t="s">
        <v>1003</v>
      </c>
      <c r="K52" s="1010" t="s">
        <v>1014</v>
      </c>
      <c r="L52" s="103" t="s">
        <v>1950</v>
      </c>
      <c r="M52" s="997">
        <f t="shared" si="3"/>
        <v>3.3320000000000003</v>
      </c>
      <c r="N52" s="103"/>
      <c r="O52" s="590">
        <v>2.664</v>
      </c>
      <c r="P52" s="590">
        <v>0.08</v>
      </c>
      <c r="Q52" s="590">
        <v>0</v>
      </c>
      <c r="R52" s="103"/>
      <c r="S52" s="590">
        <v>0.572</v>
      </c>
      <c r="T52" s="103"/>
      <c r="U52" s="590">
        <v>0.016</v>
      </c>
      <c r="V52" s="617"/>
    </row>
    <row r="53" spans="1:22" ht="15">
      <c r="A53" s="1757" t="s">
        <v>1015</v>
      </c>
      <c r="B53" s="1010">
        <v>11</v>
      </c>
      <c r="C53" s="1010">
        <v>37</v>
      </c>
      <c r="D53" s="1010">
        <v>5</v>
      </c>
      <c r="E53" s="1012">
        <v>0.2</v>
      </c>
      <c r="F53" s="993" t="s">
        <v>874</v>
      </c>
      <c r="G53" s="1009" t="s">
        <v>452</v>
      </c>
      <c r="H53" s="1010" t="s">
        <v>529</v>
      </c>
      <c r="I53" s="1010" t="s">
        <v>1002</v>
      </c>
      <c r="J53" s="1010" t="s">
        <v>1003</v>
      </c>
      <c r="K53" s="1010" t="s">
        <v>1014</v>
      </c>
      <c r="L53" s="103" t="s">
        <v>1953</v>
      </c>
      <c r="M53" s="997">
        <f t="shared" si="3"/>
        <v>1.6860000000000002</v>
      </c>
      <c r="N53" s="590">
        <v>0.286</v>
      </c>
      <c r="O53" s="590">
        <v>1.332</v>
      </c>
      <c r="P53" s="590">
        <v>0.04</v>
      </c>
      <c r="Q53" s="590">
        <v>0.02</v>
      </c>
      <c r="R53" s="103"/>
      <c r="S53" s="103"/>
      <c r="T53" s="103"/>
      <c r="U53" s="590">
        <v>0.008</v>
      </c>
      <c r="V53" s="617"/>
    </row>
    <row r="54" spans="1:22" ht="15">
      <c r="A54" s="1757" t="s">
        <v>1013</v>
      </c>
      <c r="B54" s="1010">
        <v>12</v>
      </c>
      <c r="C54" s="1010">
        <v>61</v>
      </c>
      <c r="D54" s="1010">
        <v>17</v>
      </c>
      <c r="E54" s="1012">
        <v>0.4</v>
      </c>
      <c r="F54" s="993" t="s">
        <v>874</v>
      </c>
      <c r="G54" s="1009" t="s">
        <v>463</v>
      </c>
      <c r="H54" s="1010" t="s">
        <v>529</v>
      </c>
      <c r="I54" s="1010" t="s">
        <v>1002</v>
      </c>
      <c r="J54" s="1010" t="s">
        <v>1003</v>
      </c>
      <c r="K54" s="1010" t="s">
        <v>1014</v>
      </c>
      <c r="L54" s="103" t="s">
        <v>1950</v>
      </c>
      <c r="M54" s="997">
        <f t="shared" si="3"/>
        <v>3.3320000000000003</v>
      </c>
      <c r="N54" s="590"/>
      <c r="O54" s="590">
        <v>2.664</v>
      </c>
      <c r="P54" s="590">
        <v>0.08</v>
      </c>
      <c r="Q54" s="590">
        <v>0</v>
      </c>
      <c r="R54" s="103"/>
      <c r="S54" s="590">
        <v>0.572</v>
      </c>
      <c r="T54" s="103"/>
      <c r="U54" s="590">
        <v>0.016</v>
      </c>
      <c r="V54" s="617"/>
    </row>
    <row r="55" spans="1:22" ht="15">
      <c r="A55" s="1757" t="s">
        <v>1013</v>
      </c>
      <c r="B55" s="1010">
        <v>13</v>
      </c>
      <c r="C55" s="1010">
        <v>61</v>
      </c>
      <c r="D55" s="1010">
        <v>20</v>
      </c>
      <c r="E55" s="1012">
        <v>0.3</v>
      </c>
      <c r="F55" s="993" t="s">
        <v>874</v>
      </c>
      <c r="G55" s="1009" t="s">
        <v>463</v>
      </c>
      <c r="H55" s="1010" t="s">
        <v>529</v>
      </c>
      <c r="I55" s="1010" t="s">
        <v>1002</v>
      </c>
      <c r="J55" s="1010" t="s">
        <v>1003</v>
      </c>
      <c r="K55" s="1010" t="s">
        <v>1014</v>
      </c>
      <c r="L55" s="103" t="s">
        <v>1950</v>
      </c>
      <c r="M55" s="997">
        <f t="shared" si="3"/>
        <v>2.4989999999999997</v>
      </c>
      <c r="N55" s="590"/>
      <c r="O55" s="590">
        <v>1.998</v>
      </c>
      <c r="P55" s="590">
        <v>0.06</v>
      </c>
      <c r="Q55" s="590">
        <v>0</v>
      </c>
      <c r="R55" s="103"/>
      <c r="S55" s="590">
        <v>0.429</v>
      </c>
      <c r="T55" s="103"/>
      <c r="U55" s="590">
        <v>0.012</v>
      </c>
      <c r="V55" s="617"/>
    </row>
    <row r="56" spans="1:22" ht="15">
      <c r="A56" s="1757" t="s">
        <v>1013</v>
      </c>
      <c r="B56" s="1010">
        <v>14</v>
      </c>
      <c r="C56" s="1010">
        <v>62</v>
      </c>
      <c r="D56" s="1010">
        <v>10</v>
      </c>
      <c r="E56" s="1012">
        <v>0.4</v>
      </c>
      <c r="F56" s="993" t="s">
        <v>874</v>
      </c>
      <c r="G56" s="1009" t="s">
        <v>460</v>
      </c>
      <c r="H56" s="1010" t="s">
        <v>529</v>
      </c>
      <c r="I56" s="1010" t="s">
        <v>1002</v>
      </c>
      <c r="J56" s="1010" t="s">
        <v>1003</v>
      </c>
      <c r="K56" s="1010" t="s">
        <v>1014</v>
      </c>
      <c r="L56" s="103" t="s">
        <v>1950</v>
      </c>
      <c r="M56" s="997">
        <f t="shared" si="3"/>
        <v>3.3320000000000003</v>
      </c>
      <c r="N56" s="103"/>
      <c r="O56" s="590">
        <v>2.664</v>
      </c>
      <c r="P56" s="590">
        <v>0.08</v>
      </c>
      <c r="Q56" s="590">
        <v>0</v>
      </c>
      <c r="R56" s="103"/>
      <c r="S56" s="590">
        <v>0.572</v>
      </c>
      <c r="T56" s="103"/>
      <c r="U56" s="590">
        <v>0.016</v>
      </c>
      <c r="V56" s="617"/>
    </row>
    <row r="57" spans="1:22" ht="15">
      <c r="A57" s="1757" t="s">
        <v>1015</v>
      </c>
      <c r="B57" s="1010">
        <v>15</v>
      </c>
      <c r="C57" s="1010">
        <v>4</v>
      </c>
      <c r="D57" s="1010">
        <v>18</v>
      </c>
      <c r="E57" s="1012">
        <v>1</v>
      </c>
      <c r="F57" s="993" t="s">
        <v>874</v>
      </c>
      <c r="G57" s="1009" t="s">
        <v>452</v>
      </c>
      <c r="H57" s="1010" t="s">
        <v>529</v>
      </c>
      <c r="I57" s="1010" t="s">
        <v>1002</v>
      </c>
      <c r="J57" s="1010" t="s">
        <v>1003</v>
      </c>
      <c r="K57" s="1010" t="s">
        <v>1014</v>
      </c>
      <c r="L57" s="103" t="s">
        <v>1953</v>
      </c>
      <c r="M57" s="997">
        <f t="shared" si="3"/>
        <v>8.429999999999998</v>
      </c>
      <c r="N57" s="590">
        <v>1.43</v>
      </c>
      <c r="O57" s="590">
        <v>6.66</v>
      </c>
      <c r="P57" s="590">
        <v>0.2</v>
      </c>
      <c r="Q57" s="590">
        <v>0.1</v>
      </c>
      <c r="R57" s="103"/>
      <c r="S57" s="103"/>
      <c r="T57" s="103"/>
      <c r="U57" s="590">
        <v>0.04</v>
      </c>
      <c r="V57" s="617"/>
    </row>
    <row r="58" spans="1:22" ht="15">
      <c r="A58" s="1757" t="s">
        <v>1015</v>
      </c>
      <c r="B58" s="1010">
        <v>16</v>
      </c>
      <c r="C58" s="1010">
        <v>40</v>
      </c>
      <c r="D58" s="1010">
        <v>28</v>
      </c>
      <c r="E58" s="1012">
        <v>0.9</v>
      </c>
      <c r="F58" s="993" t="s">
        <v>874</v>
      </c>
      <c r="G58" s="1009" t="s">
        <v>452</v>
      </c>
      <c r="H58" s="1010" t="s">
        <v>529</v>
      </c>
      <c r="I58" s="1010" t="s">
        <v>1002</v>
      </c>
      <c r="J58" s="1010" t="s">
        <v>1003</v>
      </c>
      <c r="K58" s="1010" t="s">
        <v>1014</v>
      </c>
      <c r="L58" s="103" t="s">
        <v>1953</v>
      </c>
      <c r="M58" s="997">
        <f t="shared" si="3"/>
        <v>7.587</v>
      </c>
      <c r="N58" s="590">
        <v>1.287</v>
      </c>
      <c r="O58" s="590">
        <v>5.994000000000001</v>
      </c>
      <c r="P58" s="590">
        <v>0.18</v>
      </c>
      <c r="Q58" s="590">
        <v>0.09</v>
      </c>
      <c r="R58" s="103"/>
      <c r="S58" s="590"/>
      <c r="T58" s="103"/>
      <c r="U58" s="590">
        <v>0.036000000000000004</v>
      </c>
      <c r="V58" s="617"/>
    </row>
    <row r="59" spans="1:22" ht="15">
      <c r="A59" s="1757" t="s">
        <v>1015</v>
      </c>
      <c r="B59" s="1010">
        <v>17</v>
      </c>
      <c r="C59" s="1010">
        <v>39</v>
      </c>
      <c r="D59" s="1010">
        <v>8</v>
      </c>
      <c r="E59" s="1012">
        <v>1</v>
      </c>
      <c r="F59" s="993" t="s">
        <v>874</v>
      </c>
      <c r="G59" s="1009" t="s">
        <v>452</v>
      </c>
      <c r="H59" s="1010" t="s">
        <v>529</v>
      </c>
      <c r="I59" s="1010" t="s">
        <v>1002</v>
      </c>
      <c r="J59" s="1010" t="s">
        <v>1003</v>
      </c>
      <c r="K59" s="1010" t="s">
        <v>1014</v>
      </c>
      <c r="L59" s="103" t="s">
        <v>1953</v>
      </c>
      <c r="M59" s="997">
        <f t="shared" si="3"/>
        <v>8.429999999999998</v>
      </c>
      <c r="N59" s="590">
        <v>1.43</v>
      </c>
      <c r="O59" s="590">
        <v>6.66</v>
      </c>
      <c r="P59" s="590">
        <v>0.2</v>
      </c>
      <c r="Q59" s="590">
        <v>0.1</v>
      </c>
      <c r="R59" s="103"/>
      <c r="S59" s="103"/>
      <c r="T59" s="103"/>
      <c r="U59" s="590">
        <v>0.04</v>
      </c>
      <c r="V59" s="617"/>
    </row>
    <row r="60" spans="1:22" ht="15">
      <c r="A60" s="1757" t="s">
        <v>1015</v>
      </c>
      <c r="B60" s="1010">
        <v>18</v>
      </c>
      <c r="C60" s="1010">
        <v>42</v>
      </c>
      <c r="D60" s="1010">
        <v>7</v>
      </c>
      <c r="E60" s="1012">
        <v>0.9</v>
      </c>
      <c r="F60" s="993" t="s">
        <v>874</v>
      </c>
      <c r="G60" s="1009" t="s">
        <v>452</v>
      </c>
      <c r="H60" s="1010" t="s">
        <v>529</v>
      </c>
      <c r="I60" s="1010" t="s">
        <v>1002</v>
      </c>
      <c r="J60" s="1010" t="s">
        <v>1003</v>
      </c>
      <c r="K60" s="1010" t="s">
        <v>1014</v>
      </c>
      <c r="L60" s="103" t="s">
        <v>1953</v>
      </c>
      <c r="M60" s="997">
        <f t="shared" si="3"/>
        <v>7.587</v>
      </c>
      <c r="N60" s="590">
        <v>1.287</v>
      </c>
      <c r="O60" s="590">
        <v>5.994000000000001</v>
      </c>
      <c r="P60" s="590">
        <v>0.18</v>
      </c>
      <c r="Q60" s="590">
        <v>0.09</v>
      </c>
      <c r="R60" s="103"/>
      <c r="S60" s="103"/>
      <c r="T60" s="103"/>
      <c r="U60" s="590">
        <v>0.036000000000000004</v>
      </c>
      <c r="V60" s="617"/>
    </row>
    <row r="61" spans="1:22" ht="15">
      <c r="A61" s="1757" t="s">
        <v>1013</v>
      </c>
      <c r="B61" s="1010">
        <v>19</v>
      </c>
      <c r="C61" s="1010">
        <v>77</v>
      </c>
      <c r="D61" s="1010">
        <v>32</v>
      </c>
      <c r="E61" s="1012">
        <v>1</v>
      </c>
      <c r="F61" s="993" t="s">
        <v>874</v>
      </c>
      <c r="G61" s="1009" t="s">
        <v>463</v>
      </c>
      <c r="H61" s="1010" t="s">
        <v>529</v>
      </c>
      <c r="I61" s="1010" t="s">
        <v>1002</v>
      </c>
      <c r="J61" s="1010" t="s">
        <v>1003</v>
      </c>
      <c r="K61" s="1010" t="s">
        <v>1014</v>
      </c>
      <c r="L61" s="103" t="s">
        <v>1950</v>
      </c>
      <c r="M61" s="997">
        <f t="shared" si="3"/>
        <v>8.33</v>
      </c>
      <c r="N61" s="103"/>
      <c r="O61" s="590">
        <v>6.66</v>
      </c>
      <c r="P61" s="590">
        <v>0.2</v>
      </c>
      <c r="Q61" s="103"/>
      <c r="R61" s="103"/>
      <c r="S61" s="590">
        <v>1.43</v>
      </c>
      <c r="T61" s="103"/>
      <c r="U61" s="590">
        <v>0.04</v>
      </c>
      <c r="V61" s="617"/>
    </row>
    <row r="62" spans="1:22" ht="15">
      <c r="A62" s="1757" t="s">
        <v>1013</v>
      </c>
      <c r="B62" s="1010">
        <v>20</v>
      </c>
      <c r="C62" s="1010">
        <v>77</v>
      </c>
      <c r="D62" s="1010">
        <v>30</v>
      </c>
      <c r="E62" s="1012">
        <v>0.9</v>
      </c>
      <c r="F62" s="993" t="s">
        <v>874</v>
      </c>
      <c r="G62" s="1009" t="s">
        <v>452</v>
      </c>
      <c r="H62" s="1010" t="s">
        <v>529</v>
      </c>
      <c r="I62" s="1010" t="s">
        <v>1002</v>
      </c>
      <c r="J62" s="1010" t="s">
        <v>1003</v>
      </c>
      <c r="K62" s="1010" t="s">
        <v>1014</v>
      </c>
      <c r="L62" s="103" t="s">
        <v>1953</v>
      </c>
      <c r="M62" s="997">
        <f t="shared" si="3"/>
        <v>7.587</v>
      </c>
      <c r="N62" s="590">
        <v>1.287</v>
      </c>
      <c r="O62" s="590">
        <v>5.994000000000001</v>
      </c>
      <c r="P62" s="590">
        <v>0.18</v>
      </c>
      <c r="Q62" s="590">
        <v>0.09</v>
      </c>
      <c r="R62" s="103"/>
      <c r="S62" s="103"/>
      <c r="T62" s="103"/>
      <c r="U62" s="590">
        <v>0.036000000000000004</v>
      </c>
      <c r="V62" s="617"/>
    </row>
    <row r="63" spans="1:22" ht="15">
      <c r="A63" s="1757" t="s">
        <v>1013</v>
      </c>
      <c r="B63" s="1010">
        <v>21</v>
      </c>
      <c r="C63" s="1010">
        <v>84</v>
      </c>
      <c r="D63" s="1010">
        <v>23</v>
      </c>
      <c r="E63" s="1012">
        <v>1</v>
      </c>
      <c r="F63" s="993" t="s">
        <v>874</v>
      </c>
      <c r="G63" s="102" t="s">
        <v>1018</v>
      </c>
      <c r="H63" s="1010" t="s">
        <v>529</v>
      </c>
      <c r="I63" s="1010" t="s">
        <v>1002</v>
      </c>
      <c r="J63" s="1010" t="s">
        <v>1003</v>
      </c>
      <c r="K63" s="1010" t="s">
        <v>1014</v>
      </c>
      <c r="L63" s="103" t="s">
        <v>1017</v>
      </c>
      <c r="M63" s="997">
        <f t="shared" si="3"/>
        <v>8.09</v>
      </c>
      <c r="N63" s="590"/>
      <c r="O63" s="590">
        <v>6.66</v>
      </c>
      <c r="P63" s="590">
        <v>0</v>
      </c>
      <c r="Q63" s="590">
        <v>0</v>
      </c>
      <c r="R63" s="103"/>
      <c r="S63" s="103"/>
      <c r="T63" s="590">
        <v>1.43</v>
      </c>
      <c r="U63" s="590">
        <v>0</v>
      </c>
      <c r="V63" s="617"/>
    </row>
    <row r="64" spans="1:22" ht="15">
      <c r="A64" s="1757" t="s">
        <v>1015</v>
      </c>
      <c r="B64" s="1010">
        <v>22</v>
      </c>
      <c r="C64" s="1010">
        <v>40</v>
      </c>
      <c r="D64" s="1010">
        <v>9</v>
      </c>
      <c r="E64" s="1012">
        <v>1</v>
      </c>
      <c r="F64" s="993" t="s">
        <v>874</v>
      </c>
      <c r="G64" s="1009" t="s">
        <v>452</v>
      </c>
      <c r="H64" s="1010" t="s">
        <v>529</v>
      </c>
      <c r="I64" s="1010" t="s">
        <v>1002</v>
      </c>
      <c r="J64" s="1010" t="s">
        <v>1003</v>
      </c>
      <c r="K64" s="1010" t="s">
        <v>1014</v>
      </c>
      <c r="L64" s="103" t="s">
        <v>1953</v>
      </c>
      <c r="M64" s="997">
        <f t="shared" si="3"/>
        <v>8.429999999999998</v>
      </c>
      <c r="N64" s="590">
        <v>1.43</v>
      </c>
      <c r="O64" s="590">
        <v>6.66</v>
      </c>
      <c r="P64" s="590">
        <v>0.2</v>
      </c>
      <c r="Q64" s="590">
        <v>0.1</v>
      </c>
      <c r="R64" s="103"/>
      <c r="S64" s="590"/>
      <c r="T64" s="103"/>
      <c r="U64" s="590">
        <v>0.04</v>
      </c>
      <c r="V64" s="617"/>
    </row>
    <row r="65" spans="1:22" ht="15">
      <c r="A65" s="1757" t="s">
        <v>1013</v>
      </c>
      <c r="B65" s="1010">
        <v>23</v>
      </c>
      <c r="C65" s="1010">
        <v>83</v>
      </c>
      <c r="D65" s="1010">
        <v>12</v>
      </c>
      <c r="E65" s="1012">
        <v>1</v>
      </c>
      <c r="F65" s="993" t="s">
        <v>874</v>
      </c>
      <c r="G65" s="1009" t="s">
        <v>460</v>
      </c>
      <c r="H65" s="1010" t="s">
        <v>529</v>
      </c>
      <c r="I65" s="1010" t="s">
        <v>1002</v>
      </c>
      <c r="J65" s="1010" t="s">
        <v>1003</v>
      </c>
      <c r="K65" s="1010" t="s">
        <v>1014</v>
      </c>
      <c r="L65" s="103" t="s">
        <v>1950</v>
      </c>
      <c r="M65" s="997">
        <f t="shared" si="3"/>
        <v>8.33</v>
      </c>
      <c r="N65" s="590"/>
      <c r="O65" s="590">
        <v>6.66</v>
      </c>
      <c r="P65" s="590">
        <v>0.2</v>
      </c>
      <c r="Q65" s="590">
        <v>0</v>
      </c>
      <c r="R65" s="103"/>
      <c r="S65" s="590">
        <v>1.43</v>
      </c>
      <c r="T65" s="103"/>
      <c r="U65" s="590">
        <v>0.04</v>
      </c>
      <c r="V65" s="617"/>
    </row>
    <row r="66" spans="1:22" ht="15">
      <c r="A66" s="1757" t="s">
        <v>1013</v>
      </c>
      <c r="B66" s="1010">
        <v>24</v>
      </c>
      <c r="C66" s="1010">
        <v>73</v>
      </c>
      <c r="D66" s="1010">
        <v>3</v>
      </c>
      <c r="E66" s="1012">
        <v>0.9</v>
      </c>
      <c r="F66" s="993" t="s">
        <v>874</v>
      </c>
      <c r="G66" s="1009" t="s">
        <v>460</v>
      </c>
      <c r="H66" s="1010" t="s">
        <v>529</v>
      </c>
      <c r="I66" s="1010" t="s">
        <v>1002</v>
      </c>
      <c r="J66" s="1010" t="s">
        <v>1003</v>
      </c>
      <c r="K66" s="1010" t="s">
        <v>1014</v>
      </c>
      <c r="L66" s="103" t="s">
        <v>1950</v>
      </c>
      <c r="M66" s="997">
        <f t="shared" si="3"/>
        <v>7.497</v>
      </c>
      <c r="N66" s="590"/>
      <c r="O66" s="590">
        <v>5.994000000000001</v>
      </c>
      <c r="P66" s="590">
        <v>0.18</v>
      </c>
      <c r="Q66" s="590"/>
      <c r="R66" s="590"/>
      <c r="S66" s="590">
        <v>1.287</v>
      </c>
      <c r="T66" s="103"/>
      <c r="U66" s="590">
        <v>0.036000000000000004</v>
      </c>
      <c r="V66" s="1759"/>
    </row>
    <row r="67" spans="1:22" ht="15">
      <c r="A67" s="1757" t="s">
        <v>180</v>
      </c>
      <c r="B67" s="1010">
        <v>25</v>
      </c>
      <c r="C67" s="1010">
        <v>55</v>
      </c>
      <c r="D67" s="1010">
        <v>16</v>
      </c>
      <c r="E67" s="1012">
        <v>0.7</v>
      </c>
      <c r="F67" s="993" t="s">
        <v>874</v>
      </c>
      <c r="G67" s="1009" t="s">
        <v>452</v>
      </c>
      <c r="H67" s="1010" t="s">
        <v>529</v>
      </c>
      <c r="I67" s="1010" t="s">
        <v>1002</v>
      </c>
      <c r="J67" s="1010" t="s">
        <v>1003</v>
      </c>
      <c r="K67" s="1010" t="s">
        <v>1014</v>
      </c>
      <c r="L67" s="103" t="s">
        <v>1953</v>
      </c>
      <c r="M67" s="997">
        <f t="shared" si="3"/>
        <v>5.901</v>
      </c>
      <c r="N67" s="590">
        <v>1.001</v>
      </c>
      <c r="O67" s="590">
        <v>4.662</v>
      </c>
      <c r="P67" s="590">
        <v>0.14</v>
      </c>
      <c r="Q67" s="590">
        <v>0.07</v>
      </c>
      <c r="R67" s="590"/>
      <c r="S67" s="103"/>
      <c r="T67" s="103"/>
      <c r="U67" s="590">
        <v>0.027999999999999997</v>
      </c>
      <c r="V67" s="1759"/>
    </row>
    <row r="68" spans="1:22" ht="15">
      <c r="A68" s="1757" t="s">
        <v>180</v>
      </c>
      <c r="B68" s="1010">
        <v>26</v>
      </c>
      <c r="C68" s="1010">
        <v>94</v>
      </c>
      <c r="D68" s="1010">
        <v>1</v>
      </c>
      <c r="E68" s="1012">
        <v>0.5</v>
      </c>
      <c r="F68" s="993" t="s">
        <v>874</v>
      </c>
      <c r="G68" s="1009" t="s">
        <v>463</v>
      </c>
      <c r="H68" s="1010" t="s">
        <v>529</v>
      </c>
      <c r="I68" s="1010" t="s">
        <v>1002</v>
      </c>
      <c r="J68" s="1010" t="s">
        <v>1003</v>
      </c>
      <c r="K68" s="1010" t="s">
        <v>1014</v>
      </c>
      <c r="L68" s="103" t="s">
        <v>1955</v>
      </c>
      <c r="M68" s="997">
        <f t="shared" si="3"/>
        <v>4.164999999999999</v>
      </c>
      <c r="N68" s="590">
        <v>0.715</v>
      </c>
      <c r="O68" s="590">
        <v>3.33</v>
      </c>
      <c r="P68" s="590">
        <v>0.1</v>
      </c>
      <c r="Q68" s="590">
        <v>0</v>
      </c>
      <c r="R68" s="590"/>
      <c r="S68" s="103"/>
      <c r="T68" s="103"/>
      <c r="U68" s="590">
        <v>0.02</v>
      </c>
      <c r="V68" s="1759"/>
    </row>
    <row r="69" spans="1:22" ht="15">
      <c r="A69" s="1757" t="s">
        <v>180</v>
      </c>
      <c r="B69" s="1010">
        <v>27</v>
      </c>
      <c r="C69" s="1010">
        <v>97</v>
      </c>
      <c r="D69" s="1010">
        <v>2</v>
      </c>
      <c r="E69" s="1012">
        <v>0.2</v>
      </c>
      <c r="F69" s="993" t="s">
        <v>874</v>
      </c>
      <c r="G69" s="1009" t="s">
        <v>460</v>
      </c>
      <c r="H69" s="1010" t="s">
        <v>529</v>
      </c>
      <c r="I69" s="1010" t="s">
        <v>1002</v>
      </c>
      <c r="J69" s="1010" t="s">
        <v>1003</v>
      </c>
      <c r="K69" s="1010" t="s">
        <v>1014</v>
      </c>
      <c r="L69" s="103" t="s">
        <v>1950</v>
      </c>
      <c r="M69" s="997">
        <f t="shared" si="3"/>
        <v>1.6660000000000001</v>
      </c>
      <c r="N69" s="590"/>
      <c r="O69" s="590">
        <v>1.332</v>
      </c>
      <c r="P69" s="590">
        <v>0.04</v>
      </c>
      <c r="Q69" s="590"/>
      <c r="R69" s="590"/>
      <c r="S69" s="590">
        <v>0.286</v>
      </c>
      <c r="T69" s="103"/>
      <c r="U69" s="590">
        <v>0.008</v>
      </c>
      <c r="V69" s="1759"/>
    </row>
    <row r="70" spans="1:22" ht="15">
      <c r="A70" s="1757" t="s">
        <v>180</v>
      </c>
      <c r="B70" s="1010">
        <v>28</v>
      </c>
      <c r="C70" s="1010">
        <v>100</v>
      </c>
      <c r="D70" s="1010">
        <v>3</v>
      </c>
      <c r="E70" s="1012">
        <v>0.7</v>
      </c>
      <c r="F70" s="993" t="s">
        <v>874</v>
      </c>
      <c r="G70" s="1009" t="s">
        <v>463</v>
      </c>
      <c r="H70" s="1010" t="s">
        <v>529</v>
      </c>
      <c r="I70" s="1010" t="s">
        <v>1002</v>
      </c>
      <c r="J70" s="1010" t="s">
        <v>1003</v>
      </c>
      <c r="K70" s="1010" t="s">
        <v>1014</v>
      </c>
      <c r="L70" s="1010" t="s">
        <v>1950</v>
      </c>
      <c r="M70" s="997">
        <f t="shared" si="3"/>
        <v>5.830999999999999</v>
      </c>
      <c r="N70" s="590"/>
      <c r="O70" s="590">
        <v>4.662</v>
      </c>
      <c r="P70" s="590">
        <v>0.14</v>
      </c>
      <c r="Q70" s="590">
        <v>0</v>
      </c>
      <c r="R70" s="103"/>
      <c r="S70" s="590">
        <v>1.001</v>
      </c>
      <c r="T70" s="103"/>
      <c r="U70" s="590">
        <v>0.027999999999999997</v>
      </c>
      <c r="V70" s="617"/>
    </row>
    <row r="71" spans="1:22" ht="15">
      <c r="A71" s="1757" t="s">
        <v>1013</v>
      </c>
      <c r="B71" s="1010">
        <v>29</v>
      </c>
      <c r="C71" s="1010">
        <v>77</v>
      </c>
      <c r="D71" s="1010">
        <v>31</v>
      </c>
      <c r="E71" s="1012">
        <v>0.4</v>
      </c>
      <c r="F71" s="993" t="s">
        <v>874</v>
      </c>
      <c r="G71" s="1009" t="s">
        <v>452</v>
      </c>
      <c r="H71" s="1010" t="s">
        <v>529</v>
      </c>
      <c r="I71" s="1010" t="s">
        <v>1002</v>
      </c>
      <c r="J71" s="1010" t="s">
        <v>1003</v>
      </c>
      <c r="K71" s="1010" t="s">
        <v>1014</v>
      </c>
      <c r="L71" s="1010" t="s">
        <v>1953</v>
      </c>
      <c r="M71" s="997">
        <f t="shared" si="3"/>
        <v>3.3720000000000003</v>
      </c>
      <c r="N71" s="590">
        <v>0.572</v>
      </c>
      <c r="O71" s="590">
        <v>2.664</v>
      </c>
      <c r="P71" s="590">
        <v>0.08</v>
      </c>
      <c r="Q71" s="590">
        <v>0.04</v>
      </c>
      <c r="R71" s="103"/>
      <c r="S71" s="590"/>
      <c r="T71" s="103"/>
      <c r="U71" s="590">
        <v>0.016</v>
      </c>
      <c r="V71" s="617"/>
    </row>
    <row r="72" spans="1:22" ht="15">
      <c r="A72" s="1757" t="s">
        <v>1013</v>
      </c>
      <c r="B72" s="1010">
        <v>30</v>
      </c>
      <c r="C72" s="1010">
        <v>78</v>
      </c>
      <c r="D72" s="1010">
        <v>31</v>
      </c>
      <c r="E72" s="1012">
        <v>0.6</v>
      </c>
      <c r="F72" s="993" t="s">
        <v>874</v>
      </c>
      <c r="G72" s="1009" t="s">
        <v>460</v>
      </c>
      <c r="H72" s="1010" t="s">
        <v>529</v>
      </c>
      <c r="I72" s="1010" t="s">
        <v>1002</v>
      </c>
      <c r="J72" s="1010" t="s">
        <v>1003</v>
      </c>
      <c r="K72" s="1010" t="s">
        <v>1014</v>
      </c>
      <c r="L72" s="1010" t="s">
        <v>1950</v>
      </c>
      <c r="M72" s="997">
        <f t="shared" si="3"/>
        <v>4.997999999999999</v>
      </c>
      <c r="N72" s="590"/>
      <c r="O72" s="590">
        <v>3.996</v>
      </c>
      <c r="P72" s="590">
        <v>0.12</v>
      </c>
      <c r="Q72" s="590">
        <v>0</v>
      </c>
      <c r="R72" s="103"/>
      <c r="S72" s="590">
        <v>0.858</v>
      </c>
      <c r="T72" s="103"/>
      <c r="U72" s="590">
        <v>0.024</v>
      </c>
      <c r="V72" s="617"/>
    </row>
    <row r="73" spans="1:22" ht="15">
      <c r="A73" s="1757" t="s">
        <v>1013</v>
      </c>
      <c r="B73" s="1010">
        <v>31</v>
      </c>
      <c r="C73" s="1010">
        <v>87</v>
      </c>
      <c r="D73" s="1010">
        <v>12</v>
      </c>
      <c r="E73" s="1012">
        <v>0.4</v>
      </c>
      <c r="F73" s="993" t="s">
        <v>874</v>
      </c>
      <c r="G73" s="102" t="s">
        <v>1018</v>
      </c>
      <c r="H73" s="1010" t="s">
        <v>529</v>
      </c>
      <c r="I73" s="1010" t="s">
        <v>1002</v>
      </c>
      <c r="J73" s="1010" t="s">
        <v>1003</v>
      </c>
      <c r="K73" s="1010" t="s">
        <v>1014</v>
      </c>
      <c r="L73" s="1010" t="s">
        <v>1956</v>
      </c>
      <c r="M73" s="997">
        <f t="shared" si="3"/>
        <v>3.3320000000000003</v>
      </c>
      <c r="N73" s="590">
        <v>0.572</v>
      </c>
      <c r="O73" s="590">
        <v>2.664</v>
      </c>
      <c r="P73" s="590">
        <v>0.08</v>
      </c>
      <c r="Q73" s="590">
        <v>0</v>
      </c>
      <c r="R73" s="103"/>
      <c r="S73" s="590"/>
      <c r="T73" s="103"/>
      <c r="U73" s="590">
        <v>0.016</v>
      </c>
      <c r="V73" s="617"/>
    </row>
    <row r="74" spans="1:22" ht="15">
      <c r="A74" s="1757" t="s">
        <v>1015</v>
      </c>
      <c r="B74" s="1010">
        <v>32</v>
      </c>
      <c r="C74" s="1010">
        <v>42</v>
      </c>
      <c r="D74" s="1010">
        <v>7</v>
      </c>
      <c r="E74" s="1012">
        <v>0.3</v>
      </c>
      <c r="F74" s="993" t="s">
        <v>874</v>
      </c>
      <c r="G74" s="1009" t="s">
        <v>452</v>
      </c>
      <c r="H74" s="1010" t="s">
        <v>529</v>
      </c>
      <c r="I74" s="1010" t="s">
        <v>1002</v>
      </c>
      <c r="J74" s="1010" t="s">
        <v>1003</v>
      </c>
      <c r="K74" s="1010" t="s">
        <v>1014</v>
      </c>
      <c r="L74" s="1010" t="s">
        <v>1953</v>
      </c>
      <c r="M74" s="997">
        <f t="shared" si="3"/>
        <v>2.529</v>
      </c>
      <c r="N74" s="590">
        <v>0.429</v>
      </c>
      <c r="O74" s="590">
        <v>1.998</v>
      </c>
      <c r="P74" s="590">
        <v>0.06</v>
      </c>
      <c r="Q74" s="590">
        <v>0.03</v>
      </c>
      <c r="R74" s="103"/>
      <c r="S74" s="590"/>
      <c r="T74" s="103"/>
      <c r="U74" s="590">
        <v>0.012</v>
      </c>
      <c r="V74" s="617"/>
    </row>
    <row r="75" spans="1:22" ht="15">
      <c r="A75" s="1757" t="s">
        <v>1015</v>
      </c>
      <c r="B75" s="1010">
        <v>33</v>
      </c>
      <c r="C75" s="1010">
        <v>20</v>
      </c>
      <c r="D75" s="1010">
        <v>2</v>
      </c>
      <c r="E75" s="1012">
        <v>0.8</v>
      </c>
      <c r="F75" s="993" t="s">
        <v>874</v>
      </c>
      <c r="G75" s="1009" t="s">
        <v>281</v>
      </c>
      <c r="H75" s="1010" t="s">
        <v>529</v>
      </c>
      <c r="I75" s="1010" t="s">
        <v>1002</v>
      </c>
      <c r="J75" s="1010" t="s">
        <v>1003</v>
      </c>
      <c r="K75" s="1010" t="s">
        <v>1014</v>
      </c>
      <c r="L75" s="1010" t="s">
        <v>1953</v>
      </c>
      <c r="M75" s="997">
        <f t="shared" si="3"/>
        <v>6.744000000000001</v>
      </c>
      <c r="N75" s="590">
        <v>1.144</v>
      </c>
      <c r="O75" s="590">
        <v>5.328</v>
      </c>
      <c r="P75" s="590">
        <v>0.16</v>
      </c>
      <c r="Q75" s="590">
        <v>0.08</v>
      </c>
      <c r="R75" s="103"/>
      <c r="S75" s="590"/>
      <c r="T75" s="103"/>
      <c r="U75" s="590">
        <v>0.032</v>
      </c>
      <c r="V75" s="617"/>
    </row>
    <row r="76" spans="1:22" ht="15">
      <c r="A76" s="1757" t="s">
        <v>1015</v>
      </c>
      <c r="B76" s="1010">
        <v>34</v>
      </c>
      <c r="C76" s="1010">
        <v>31</v>
      </c>
      <c r="D76" s="1010">
        <v>31</v>
      </c>
      <c r="E76" s="1012">
        <v>0.2</v>
      </c>
      <c r="F76" s="993" t="s">
        <v>874</v>
      </c>
      <c r="G76" s="1009" t="s">
        <v>460</v>
      </c>
      <c r="H76" s="1010" t="s">
        <v>529</v>
      </c>
      <c r="I76" s="1010" t="s">
        <v>1002</v>
      </c>
      <c r="J76" s="1010" t="s">
        <v>1003</v>
      </c>
      <c r="K76" s="1010" t="s">
        <v>1014</v>
      </c>
      <c r="L76" s="1010" t="s">
        <v>1950</v>
      </c>
      <c r="M76" s="997">
        <f t="shared" si="3"/>
        <v>1.6660000000000001</v>
      </c>
      <c r="N76" s="103"/>
      <c r="O76" s="590">
        <v>1.332</v>
      </c>
      <c r="P76" s="590">
        <v>0.04</v>
      </c>
      <c r="Q76" s="590">
        <v>0</v>
      </c>
      <c r="R76" s="103"/>
      <c r="S76" s="590">
        <v>0.286</v>
      </c>
      <c r="T76" s="103"/>
      <c r="U76" s="590">
        <v>0.008</v>
      </c>
      <c r="V76" s="617"/>
    </row>
    <row r="77" spans="1:22" ht="15">
      <c r="A77" s="1757" t="s">
        <v>1015</v>
      </c>
      <c r="B77" s="1010">
        <v>35</v>
      </c>
      <c r="C77" s="1010">
        <v>42</v>
      </c>
      <c r="D77" s="1010">
        <v>1</v>
      </c>
      <c r="E77" s="1012">
        <v>0.7</v>
      </c>
      <c r="F77" s="993" t="s">
        <v>874</v>
      </c>
      <c r="G77" s="1009" t="s">
        <v>452</v>
      </c>
      <c r="H77" s="1010" t="s">
        <v>529</v>
      </c>
      <c r="I77" s="1010" t="s">
        <v>1002</v>
      </c>
      <c r="J77" s="1010" t="s">
        <v>1003</v>
      </c>
      <c r="K77" s="1010" t="s">
        <v>1014</v>
      </c>
      <c r="L77" s="1010" t="s">
        <v>1953</v>
      </c>
      <c r="M77" s="997">
        <f t="shared" si="3"/>
        <v>5.901</v>
      </c>
      <c r="N77" s="590">
        <v>1.001</v>
      </c>
      <c r="O77" s="590">
        <v>4.662</v>
      </c>
      <c r="P77" s="590">
        <v>0.14</v>
      </c>
      <c r="Q77" s="590">
        <v>0.07</v>
      </c>
      <c r="R77" s="103"/>
      <c r="S77" s="590"/>
      <c r="T77" s="103"/>
      <c r="U77" s="590">
        <v>0.027999999999999997</v>
      </c>
      <c r="V77" s="617"/>
    </row>
    <row r="78" spans="1:22" ht="15">
      <c r="A78" s="1757" t="s">
        <v>1015</v>
      </c>
      <c r="B78" s="1010">
        <v>36</v>
      </c>
      <c r="C78" s="1010">
        <v>42</v>
      </c>
      <c r="D78" s="1010">
        <v>11</v>
      </c>
      <c r="E78" s="1012">
        <v>0.2</v>
      </c>
      <c r="F78" s="993" t="s">
        <v>874</v>
      </c>
      <c r="G78" s="1009" t="s">
        <v>460</v>
      </c>
      <c r="H78" s="1010" t="s">
        <v>529</v>
      </c>
      <c r="I78" s="1010" t="s">
        <v>1002</v>
      </c>
      <c r="J78" s="1010" t="s">
        <v>1003</v>
      </c>
      <c r="K78" s="1010" t="s">
        <v>1014</v>
      </c>
      <c r="L78" s="1010" t="s">
        <v>1950</v>
      </c>
      <c r="M78" s="997">
        <f t="shared" si="3"/>
        <v>1.6660000000000001</v>
      </c>
      <c r="N78" s="103"/>
      <c r="O78" s="590">
        <v>1.332</v>
      </c>
      <c r="P78" s="590">
        <v>0.04</v>
      </c>
      <c r="Q78" s="590">
        <v>0</v>
      </c>
      <c r="R78" s="103"/>
      <c r="S78" s="590">
        <v>0.286</v>
      </c>
      <c r="T78" s="103"/>
      <c r="U78" s="590">
        <v>0.008</v>
      </c>
      <c r="V78" s="617"/>
    </row>
    <row r="79" spans="1:22" ht="15">
      <c r="A79" s="1757" t="s">
        <v>1015</v>
      </c>
      <c r="B79" s="1010">
        <v>37</v>
      </c>
      <c r="C79" s="1010">
        <v>11</v>
      </c>
      <c r="D79" s="1010">
        <v>18</v>
      </c>
      <c r="E79" s="1012">
        <v>0.3</v>
      </c>
      <c r="F79" s="993" t="s">
        <v>874</v>
      </c>
      <c r="G79" s="1009" t="s">
        <v>460</v>
      </c>
      <c r="H79" s="1010" t="s">
        <v>529</v>
      </c>
      <c r="I79" s="1010" t="s">
        <v>1002</v>
      </c>
      <c r="J79" s="1010" t="s">
        <v>1003</v>
      </c>
      <c r="K79" s="1010" t="s">
        <v>1014</v>
      </c>
      <c r="L79" s="1010" t="s">
        <v>1950</v>
      </c>
      <c r="M79" s="997">
        <f t="shared" si="3"/>
        <v>2.4989999999999997</v>
      </c>
      <c r="N79" s="103"/>
      <c r="O79" s="1760">
        <v>1.998</v>
      </c>
      <c r="P79" s="590">
        <v>0.06</v>
      </c>
      <c r="Q79" s="590">
        <v>0</v>
      </c>
      <c r="R79" s="103"/>
      <c r="S79" s="590">
        <v>0.429</v>
      </c>
      <c r="T79" s="103"/>
      <c r="U79" s="590">
        <v>0.012</v>
      </c>
      <c r="V79" s="617"/>
    </row>
    <row r="80" spans="1:22" ht="15">
      <c r="A80" s="1761" t="s">
        <v>1013</v>
      </c>
      <c r="B80" s="1272">
        <v>38</v>
      </c>
      <c r="C80" s="1272">
        <v>64</v>
      </c>
      <c r="D80" s="1272">
        <v>4</v>
      </c>
      <c r="E80" s="1762">
        <v>1</v>
      </c>
      <c r="F80" s="1000" t="s">
        <v>874</v>
      </c>
      <c r="G80" s="1763" t="s">
        <v>460</v>
      </c>
      <c r="H80" s="1272" t="s">
        <v>529</v>
      </c>
      <c r="I80" s="1272" t="s">
        <v>1002</v>
      </c>
      <c r="J80" s="1272" t="s">
        <v>1003</v>
      </c>
      <c r="K80" s="1272" t="s">
        <v>1014</v>
      </c>
      <c r="L80" s="1272" t="s">
        <v>1950</v>
      </c>
      <c r="M80" s="997">
        <f t="shared" si="3"/>
        <v>8.33</v>
      </c>
      <c r="N80" s="1273"/>
      <c r="O80" s="590">
        <v>6.66</v>
      </c>
      <c r="P80" s="1760">
        <v>0.2</v>
      </c>
      <c r="Q80" s="1760">
        <v>0</v>
      </c>
      <c r="R80" s="1273"/>
      <c r="S80" s="1760">
        <v>1.43</v>
      </c>
      <c r="T80" s="1273"/>
      <c r="U80" s="1760">
        <v>0.04</v>
      </c>
      <c r="V80" s="624"/>
    </row>
    <row r="81" spans="1:22" ht="15">
      <c r="A81" s="1757" t="s">
        <v>1015</v>
      </c>
      <c r="B81" s="1010">
        <v>39</v>
      </c>
      <c r="C81" s="1010">
        <v>38</v>
      </c>
      <c r="D81" s="1010">
        <v>28</v>
      </c>
      <c r="E81" s="1012">
        <v>1</v>
      </c>
      <c r="F81" s="102" t="s">
        <v>874</v>
      </c>
      <c r="G81" s="1009" t="s">
        <v>452</v>
      </c>
      <c r="H81" s="1010" t="s">
        <v>529</v>
      </c>
      <c r="I81" s="1010" t="s">
        <v>1002</v>
      </c>
      <c r="J81" s="1010" t="s">
        <v>1003</v>
      </c>
      <c r="K81" s="1010" t="s">
        <v>1014</v>
      </c>
      <c r="L81" s="1010" t="s">
        <v>1953</v>
      </c>
      <c r="M81" s="997">
        <f t="shared" si="3"/>
        <v>8.429999999999998</v>
      </c>
      <c r="N81" s="103">
        <v>1.43</v>
      </c>
      <c r="O81" s="590">
        <v>6.66</v>
      </c>
      <c r="P81" s="590">
        <v>0.2</v>
      </c>
      <c r="Q81" s="590">
        <v>0.1</v>
      </c>
      <c r="R81" s="103"/>
      <c r="S81" s="590"/>
      <c r="T81" s="103"/>
      <c r="U81" s="590">
        <v>0.04</v>
      </c>
      <c r="V81" s="103"/>
    </row>
    <row r="82" spans="1:22" ht="15">
      <c r="A82" s="1757" t="s">
        <v>1013</v>
      </c>
      <c r="B82" s="1010">
        <v>40</v>
      </c>
      <c r="C82" s="1010">
        <v>88</v>
      </c>
      <c r="D82" s="1010">
        <v>10</v>
      </c>
      <c r="E82" s="1012">
        <v>1</v>
      </c>
      <c r="F82" s="102" t="s">
        <v>874</v>
      </c>
      <c r="G82" s="1009" t="s">
        <v>460</v>
      </c>
      <c r="H82" s="1010" t="s">
        <v>529</v>
      </c>
      <c r="I82" s="1010" t="s">
        <v>1002</v>
      </c>
      <c r="J82" s="1010" t="s">
        <v>1003</v>
      </c>
      <c r="K82" s="1010" t="s">
        <v>1014</v>
      </c>
      <c r="L82" s="1010" t="s">
        <v>1950</v>
      </c>
      <c r="M82" s="997">
        <f t="shared" si="3"/>
        <v>8.33</v>
      </c>
      <c r="N82" s="103"/>
      <c r="O82" s="829">
        <v>6.66</v>
      </c>
      <c r="P82" s="590">
        <v>0.2</v>
      </c>
      <c r="Q82" s="590">
        <v>0</v>
      </c>
      <c r="R82" s="103"/>
      <c r="S82" s="590">
        <v>1.43</v>
      </c>
      <c r="T82" s="103"/>
      <c r="U82" s="590">
        <v>0.04</v>
      </c>
      <c r="V82" s="103"/>
    </row>
    <row r="83" spans="1:22" ht="15">
      <c r="A83" s="1757" t="s">
        <v>1015</v>
      </c>
      <c r="B83" s="1010">
        <v>41</v>
      </c>
      <c r="C83" s="1010">
        <v>21</v>
      </c>
      <c r="D83" s="1010">
        <v>2</v>
      </c>
      <c r="E83" s="1012">
        <v>1</v>
      </c>
      <c r="F83" s="102" t="s">
        <v>874</v>
      </c>
      <c r="G83" s="1009" t="s">
        <v>452</v>
      </c>
      <c r="H83" s="1010" t="s">
        <v>529</v>
      </c>
      <c r="I83" s="1010" t="s">
        <v>1002</v>
      </c>
      <c r="J83" s="1010" t="s">
        <v>1003</v>
      </c>
      <c r="K83" s="1010" t="s">
        <v>1014</v>
      </c>
      <c r="L83" s="1010" t="s">
        <v>1957</v>
      </c>
      <c r="M83" s="1011">
        <f>SUM(N83:U83)</f>
        <v>8.189999999999998</v>
      </c>
      <c r="N83" s="590">
        <v>2.85</v>
      </c>
      <c r="O83" s="590">
        <v>5</v>
      </c>
      <c r="P83" s="103">
        <v>0.2</v>
      </c>
      <c r="Q83" s="588">
        <v>0.1</v>
      </c>
      <c r="R83" s="588"/>
      <c r="S83" s="588"/>
      <c r="T83" s="588"/>
      <c r="U83" s="590">
        <v>0.04</v>
      </c>
      <c r="V83" s="103"/>
    </row>
    <row r="84" spans="1:22" ht="15">
      <c r="A84" s="1757" t="s">
        <v>1015</v>
      </c>
      <c r="B84" s="1010">
        <v>42</v>
      </c>
      <c r="C84" s="1010">
        <v>37</v>
      </c>
      <c r="D84" s="1010">
        <v>5</v>
      </c>
      <c r="E84" s="1012">
        <v>0.3</v>
      </c>
      <c r="F84" s="102" t="s">
        <v>874</v>
      </c>
      <c r="G84" s="1009" t="s">
        <v>452</v>
      </c>
      <c r="H84" s="1010" t="s">
        <v>529</v>
      </c>
      <c r="I84" s="1010" t="s">
        <v>1002</v>
      </c>
      <c r="J84" s="1010" t="s">
        <v>1003</v>
      </c>
      <c r="K84" s="1010" t="s">
        <v>1014</v>
      </c>
      <c r="L84" s="1010" t="s">
        <v>1953</v>
      </c>
      <c r="M84" s="1011">
        <f>SUM(N84:U84)</f>
        <v>2.5289999999999995</v>
      </c>
      <c r="N84" s="590">
        <v>0.429</v>
      </c>
      <c r="O84" s="590">
        <v>2</v>
      </c>
      <c r="P84" s="103">
        <v>0.06</v>
      </c>
      <c r="Q84" s="588">
        <v>0.03</v>
      </c>
      <c r="R84" s="588"/>
      <c r="S84" s="588"/>
      <c r="T84" s="588"/>
      <c r="U84" s="590">
        <v>0.01</v>
      </c>
      <c r="V84" s="103"/>
    </row>
    <row r="85" spans="1:22" ht="15">
      <c r="A85" s="1764" t="s">
        <v>1015</v>
      </c>
      <c r="B85" s="1765">
        <v>43</v>
      </c>
      <c r="C85" s="1765">
        <v>40</v>
      </c>
      <c r="D85" s="1765">
        <v>28</v>
      </c>
      <c r="E85" s="1766">
        <v>0.7</v>
      </c>
      <c r="F85" s="1767" t="s">
        <v>874</v>
      </c>
      <c r="G85" s="1768" t="s">
        <v>452</v>
      </c>
      <c r="H85" s="1765" t="s">
        <v>529</v>
      </c>
      <c r="I85" s="1765" t="s">
        <v>1002</v>
      </c>
      <c r="J85" s="1765" t="s">
        <v>1003</v>
      </c>
      <c r="K85" s="1272" t="s">
        <v>1014</v>
      </c>
      <c r="L85" s="1732" t="s">
        <v>1953</v>
      </c>
      <c r="M85" s="1769">
        <f>SUM(N85:U85)</f>
        <v>5.901</v>
      </c>
      <c r="N85" s="1770">
        <v>1.001</v>
      </c>
      <c r="O85" s="1770">
        <v>4.66</v>
      </c>
      <c r="P85" s="624">
        <v>0.14</v>
      </c>
      <c r="Q85" s="1771">
        <v>0.07</v>
      </c>
      <c r="R85" s="1771"/>
      <c r="S85" s="1771"/>
      <c r="T85" s="1771"/>
      <c r="U85" s="1770">
        <v>0.03</v>
      </c>
      <c r="V85" s="624"/>
    </row>
    <row r="86" spans="1:22" ht="15">
      <c r="A86" s="615" t="s">
        <v>312</v>
      </c>
      <c r="B86" s="1010"/>
      <c r="C86" s="102"/>
      <c r="D86" s="102"/>
      <c r="E86" s="1019">
        <f>E85+E84+E83+E82+E81+E80+E79+E78+E77+E76+E75+E74+E73+E72+E71+E70+E69+E68+E67+E66+E65+E64+E63+E61+E62+E60+E59+E58+E57+E56+E55+E54+E53+E52+E51+E50+E49+E48+E47+E46+E45+E44+E43</f>
        <v>28.299999999999983</v>
      </c>
      <c r="F86" s="615"/>
      <c r="G86" s="615"/>
      <c r="H86" s="615"/>
      <c r="I86" s="615"/>
      <c r="J86" s="615"/>
      <c r="K86" s="615"/>
      <c r="L86" s="615"/>
      <c r="M86" s="618" t="e">
        <f>N86+O86+P86+Q86+R86+S86+T86+U86</f>
        <v>#REF!</v>
      </c>
      <c r="N86" s="618" t="e">
        <f>#REF!+#REF!+#REF!+#REF!+#REF!+N85+N83+N82+N81+N80+N76+N75+N73+N69+N68+N66+N65+N55+N54+N53+N49+N48+N46+N45</f>
        <v>#REF!</v>
      </c>
      <c r="O86" s="618" t="e">
        <f>#REF!+#REF!+#REF!+#REF!+#REF!+#REF!+#REF!+#REF!+O85+O84+O82+O81+O80+O79+O78+O77+O76+O75+O74+O73+O72+O71+O70+O69+O68+O67+O66+O65+O64+O63+O62+O61+O60+O59+O58+O57+O56+O55+O54+O53+O52+O51+O50+O49+O48+O47+O46+O45+O44+O43</f>
        <v>#REF!</v>
      </c>
      <c r="P86" s="618" t="e">
        <f>#REF!+#REF!+#REF!+#REF!+#REF!+#REF!+P85+P84+P83+P82+P81+P80+P79+P78+P76+P75+P74+P73+P72+P71+P70+P68+P66+P65+P64+P63+P62+P61+P60+P59+P58+P56+P55+P54+P53+P52+P51+P50+P49+P48+P46+P45+P44+P43</f>
        <v>#REF!</v>
      </c>
      <c r="Q86" s="618" t="e">
        <f>#REF!+#REF!+#REF!+Q85+Q83+Q82+Q73+Q68+Q66+Q65+Q55+Q54+Q53+Q49+Q48+Q46+Q45</f>
        <v>#REF!</v>
      </c>
      <c r="R86" s="618">
        <f>SUM(R43:R85)</f>
        <v>0</v>
      </c>
      <c r="S86" s="618" t="e">
        <f>#REF!+#REF!+S84+S81+S78+S76+S72+S71+S70+S64+S63+S62+S60+S59+S58+S56+S52+S51+S50+S44+S43</f>
        <v>#REF!</v>
      </c>
      <c r="T86" s="618" t="e">
        <f>#REF!+T61+T57+T47</f>
        <v>#REF!</v>
      </c>
      <c r="U86" s="618">
        <f>U84+U81+U70+U68+U67+U66+U65+U60+U59+U57+U55+U54+U53+U49+U48+U46+U45</f>
        <v>0.44200000000000006</v>
      </c>
      <c r="V86" s="103"/>
    </row>
    <row r="87" spans="1:22" ht="15">
      <c r="A87" s="1815" t="s">
        <v>1986</v>
      </c>
      <c r="B87" s="1798"/>
      <c r="C87" s="1798"/>
      <c r="D87" s="1798"/>
      <c r="E87" s="1799"/>
      <c r="F87" s="1798"/>
      <c r="G87" s="1798"/>
      <c r="H87" s="1800"/>
      <c r="I87" s="1800"/>
      <c r="J87" s="1800"/>
      <c r="K87" s="1798"/>
      <c r="L87" s="1801"/>
      <c r="M87" s="1802"/>
      <c r="N87" s="1504"/>
      <c r="O87" s="1803"/>
      <c r="P87" s="1804"/>
      <c r="Q87" s="1805"/>
      <c r="R87" s="1805"/>
      <c r="S87" s="1805"/>
      <c r="T87" s="1806"/>
      <c r="U87" s="1806"/>
      <c r="V87" s="617"/>
    </row>
    <row r="88" spans="1:22" ht="15">
      <c r="A88" s="1798" t="s">
        <v>1019</v>
      </c>
      <c r="B88" s="1798">
        <v>1</v>
      </c>
      <c r="C88" s="1798">
        <v>27</v>
      </c>
      <c r="D88" s="1798">
        <v>7</v>
      </c>
      <c r="E88" s="1799">
        <v>1</v>
      </c>
      <c r="F88" s="1798" t="s">
        <v>874</v>
      </c>
      <c r="G88" s="1798" t="s">
        <v>281</v>
      </c>
      <c r="H88" s="1800" t="s">
        <v>529</v>
      </c>
      <c r="I88" s="1800" t="s">
        <v>1002</v>
      </c>
      <c r="J88" s="1800" t="s">
        <v>1003</v>
      </c>
      <c r="K88" s="1798" t="s">
        <v>472</v>
      </c>
      <c r="L88" s="1801" t="s">
        <v>1941</v>
      </c>
      <c r="M88" s="1802">
        <f>SUM(N88:U88)</f>
        <v>7.13</v>
      </c>
      <c r="N88" s="1504">
        <v>1.4</v>
      </c>
      <c r="O88" s="1803">
        <v>5.7</v>
      </c>
      <c r="P88" s="1804"/>
      <c r="Q88" s="1805"/>
      <c r="R88" s="1805"/>
      <c r="S88" s="1805"/>
      <c r="T88" s="1806"/>
      <c r="U88" s="1806">
        <v>0.03</v>
      </c>
      <c r="V88" s="617"/>
    </row>
    <row r="89" spans="1:22" ht="15">
      <c r="A89" s="993" t="s">
        <v>1983</v>
      </c>
      <c r="B89" s="993">
        <v>2</v>
      </c>
      <c r="C89" s="993">
        <v>24</v>
      </c>
      <c r="D89" s="993">
        <v>2</v>
      </c>
      <c r="E89" s="1015">
        <v>0.3</v>
      </c>
      <c r="F89" s="993" t="s">
        <v>1984</v>
      </c>
      <c r="G89" s="993" t="s">
        <v>281</v>
      </c>
      <c r="H89" s="1010" t="s">
        <v>529</v>
      </c>
      <c r="I89" s="1010" t="s">
        <v>1002</v>
      </c>
      <c r="J89" s="1010" t="s">
        <v>1003</v>
      </c>
      <c r="K89" s="993" t="s">
        <v>1622</v>
      </c>
      <c r="L89" s="1014" t="s">
        <v>1985</v>
      </c>
      <c r="M89" s="1807">
        <f>SUM(N89:U89)</f>
        <v>1.51</v>
      </c>
      <c r="N89" s="1808"/>
      <c r="O89" s="1809"/>
      <c r="P89" s="1810"/>
      <c r="Q89" s="1811">
        <v>1.5</v>
      </c>
      <c r="R89" s="1811"/>
      <c r="S89" s="1811"/>
      <c r="T89" s="1812"/>
      <c r="U89" s="1812">
        <v>0.01</v>
      </c>
      <c r="V89" s="103"/>
    </row>
    <row r="90" spans="1:22" ht="15">
      <c r="A90" s="993" t="s">
        <v>1019</v>
      </c>
      <c r="B90" s="993">
        <v>3</v>
      </c>
      <c r="C90" s="993">
        <v>26</v>
      </c>
      <c r="D90" s="993">
        <v>13</v>
      </c>
      <c r="E90" s="996">
        <v>0.2</v>
      </c>
      <c r="F90" s="993" t="s">
        <v>874</v>
      </c>
      <c r="G90" s="993" t="s">
        <v>452</v>
      </c>
      <c r="H90" s="1010" t="s">
        <v>529</v>
      </c>
      <c r="I90" s="1010" t="s">
        <v>1002</v>
      </c>
      <c r="J90" s="1010" t="s">
        <v>1003</v>
      </c>
      <c r="K90" s="993" t="s">
        <v>472</v>
      </c>
      <c r="L90" s="1014" t="s">
        <v>1941</v>
      </c>
      <c r="M90" s="1807">
        <f>SUM(N90:U90)</f>
        <v>1.43</v>
      </c>
      <c r="N90" s="1497">
        <v>0.28</v>
      </c>
      <c r="O90" s="1813">
        <v>1.14</v>
      </c>
      <c r="P90" s="1814"/>
      <c r="Q90" s="1811"/>
      <c r="R90" s="1811"/>
      <c r="S90" s="1811"/>
      <c r="T90" s="1812"/>
      <c r="U90" s="1812">
        <v>0.01</v>
      </c>
      <c r="V90" s="103"/>
    </row>
    <row r="91" spans="1:22" ht="15">
      <c r="A91" s="993" t="s">
        <v>1019</v>
      </c>
      <c r="B91" s="993">
        <v>4</v>
      </c>
      <c r="C91" s="993">
        <v>26</v>
      </c>
      <c r="D91" s="993">
        <v>34</v>
      </c>
      <c r="E91" s="996">
        <v>0.3</v>
      </c>
      <c r="F91" s="993" t="s">
        <v>874</v>
      </c>
      <c r="G91" s="993" t="s">
        <v>452</v>
      </c>
      <c r="H91" s="1010" t="s">
        <v>529</v>
      </c>
      <c r="I91" s="1010" t="s">
        <v>1002</v>
      </c>
      <c r="J91" s="1010" t="s">
        <v>1003</v>
      </c>
      <c r="K91" s="993" t="s">
        <v>472</v>
      </c>
      <c r="L91" s="1014" t="s">
        <v>1941</v>
      </c>
      <c r="M91" s="1807">
        <f>SUM(N91:U91)</f>
        <v>2.1399999999999997</v>
      </c>
      <c r="N91" s="1497">
        <v>0.42</v>
      </c>
      <c r="O91" s="1813">
        <v>1.71</v>
      </c>
      <c r="P91" s="1814"/>
      <c r="Q91" s="1811"/>
      <c r="R91" s="1811"/>
      <c r="S91" s="1811"/>
      <c r="T91" s="1812"/>
      <c r="U91" s="1812">
        <v>0.01</v>
      </c>
      <c r="V91" s="103"/>
    </row>
    <row r="92" spans="1:22" ht="15">
      <c r="A92" s="615" t="s">
        <v>312</v>
      </c>
      <c r="B92" s="619"/>
      <c r="C92" s="619"/>
      <c r="D92" s="619"/>
      <c r="E92" s="1816">
        <f>E91+E90+E89+E88</f>
        <v>1.8</v>
      </c>
      <c r="F92" s="615"/>
      <c r="G92" s="615"/>
      <c r="H92" s="615"/>
      <c r="I92" s="615"/>
      <c r="J92" s="615"/>
      <c r="K92" s="615"/>
      <c r="L92" s="615"/>
      <c r="M92" s="620" t="e">
        <f>N92+O92+P92+Q92+R92+S92+T92+U92</f>
        <v>#REF!</v>
      </c>
      <c r="N92" s="620" t="e">
        <f>#REF!+N91+N90+N89+N88</f>
        <v>#REF!</v>
      </c>
      <c r="O92" s="620" t="e">
        <f>#REF!+O91+O90+O89+O88</f>
        <v>#REF!</v>
      </c>
      <c r="P92" s="620">
        <f>SUM(P88:P91)</f>
        <v>0</v>
      </c>
      <c r="Q92" s="620" t="e">
        <f>#REF!</f>
        <v>#REF!</v>
      </c>
      <c r="R92" s="620">
        <f>SUM(R88:R91)</f>
        <v>0</v>
      </c>
      <c r="S92" s="620">
        <f>SUM(S88:S91)</f>
        <v>0</v>
      </c>
      <c r="T92" s="620">
        <f>SUM(T88:T91)</f>
        <v>0</v>
      </c>
      <c r="U92" s="620" t="e">
        <f>U88+U89+U90+U91+#REF!</f>
        <v>#REF!</v>
      </c>
      <c r="V92" s="103"/>
    </row>
    <row r="93" spans="1:22" ht="15">
      <c r="A93" s="582"/>
      <c r="B93" s="1274"/>
      <c r="C93" s="582"/>
      <c r="D93" s="582"/>
      <c r="E93" s="582"/>
      <c r="F93" s="582"/>
      <c r="G93" s="582"/>
      <c r="H93" s="582"/>
      <c r="I93" s="582"/>
      <c r="J93" s="582"/>
      <c r="K93" s="582"/>
      <c r="L93" s="582"/>
      <c r="M93" s="582"/>
      <c r="N93" s="582"/>
      <c r="O93" s="582"/>
      <c r="P93" s="582"/>
      <c r="Q93" s="582"/>
      <c r="R93" s="582"/>
      <c r="S93" s="582"/>
      <c r="T93" s="582"/>
      <c r="U93" s="582"/>
      <c r="V93" s="582"/>
    </row>
    <row r="94" spans="1:22" ht="15">
      <c r="A94" s="582" t="s">
        <v>44</v>
      </c>
      <c r="B94" s="582"/>
      <c r="C94" s="582"/>
      <c r="D94" s="582"/>
      <c r="E94" s="582"/>
      <c r="F94" s="582"/>
      <c r="G94" s="582"/>
      <c r="H94" s="582"/>
      <c r="I94" s="582"/>
      <c r="J94" s="582"/>
      <c r="K94" s="582"/>
      <c r="L94" s="582"/>
      <c r="M94" s="582"/>
      <c r="N94" s="582"/>
      <c r="O94" s="582"/>
      <c r="P94" s="582"/>
      <c r="Q94" s="582"/>
      <c r="R94" s="582"/>
      <c r="S94" s="582"/>
      <c r="T94" s="582"/>
      <c r="U94" s="582"/>
      <c r="V94" s="582"/>
    </row>
    <row r="95" spans="1:22" ht="15">
      <c r="A95" s="1017" t="s">
        <v>45</v>
      </c>
      <c r="B95" s="582"/>
      <c r="C95" s="623"/>
      <c r="D95" s="623"/>
      <c r="E95" s="623"/>
      <c r="F95" s="623"/>
      <c r="G95" s="623"/>
      <c r="H95" s="623"/>
      <c r="I95" s="623"/>
      <c r="J95" s="623"/>
      <c r="K95" s="623"/>
      <c r="L95" s="623"/>
      <c r="M95" s="624"/>
      <c r="N95" s="102" t="s">
        <v>269</v>
      </c>
      <c r="O95" s="102" t="s">
        <v>447</v>
      </c>
      <c r="P95" s="102" t="s">
        <v>406</v>
      </c>
      <c r="Q95" s="102" t="s">
        <v>404</v>
      </c>
      <c r="R95" s="102" t="s">
        <v>449</v>
      </c>
      <c r="S95" s="102" t="s">
        <v>448</v>
      </c>
      <c r="T95" s="103" t="s">
        <v>910</v>
      </c>
      <c r="U95" s="102" t="s">
        <v>992</v>
      </c>
      <c r="V95" s="103" t="s">
        <v>258</v>
      </c>
    </row>
    <row r="96" spans="1:22" ht="15">
      <c r="A96" s="391" t="s">
        <v>1958</v>
      </c>
      <c r="B96" s="102">
        <v>1</v>
      </c>
      <c r="C96" s="102">
        <v>58</v>
      </c>
      <c r="D96" s="102">
        <v>16</v>
      </c>
      <c r="E96" s="584">
        <v>0.6</v>
      </c>
      <c r="F96" s="103" t="s">
        <v>874</v>
      </c>
      <c r="G96" s="102" t="s">
        <v>463</v>
      </c>
      <c r="H96" s="102" t="s">
        <v>529</v>
      </c>
      <c r="I96" s="103" t="s">
        <v>1002</v>
      </c>
      <c r="J96" s="103" t="s">
        <v>1003</v>
      </c>
      <c r="K96" s="1731" t="s">
        <v>47</v>
      </c>
      <c r="L96" s="1733" t="s">
        <v>1959</v>
      </c>
      <c r="M96" s="997">
        <f aca="true" t="shared" si="4" ref="M96:M141">SUM(N96:U96)</f>
        <v>5.02</v>
      </c>
      <c r="N96" s="1772">
        <v>1</v>
      </c>
      <c r="O96" s="1772">
        <v>4</v>
      </c>
      <c r="P96" s="1772"/>
      <c r="Q96" s="1772"/>
      <c r="R96" s="1772"/>
      <c r="S96" s="1773"/>
      <c r="T96" s="1773"/>
      <c r="U96" s="1773">
        <v>0.02</v>
      </c>
      <c r="V96" s="103"/>
    </row>
    <row r="97" spans="1:22" ht="15">
      <c r="A97" s="391" t="s">
        <v>1958</v>
      </c>
      <c r="B97" s="102">
        <v>2</v>
      </c>
      <c r="C97" s="102">
        <v>36</v>
      </c>
      <c r="D97" s="102">
        <v>23</v>
      </c>
      <c r="E97" s="584">
        <v>0.9</v>
      </c>
      <c r="F97" s="103" t="s">
        <v>874</v>
      </c>
      <c r="G97" s="102" t="s">
        <v>463</v>
      </c>
      <c r="H97" s="102" t="s">
        <v>529</v>
      </c>
      <c r="I97" s="103" t="s">
        <v>1002</v>
      </c>
      <c r="J97" s="103" t="s">
        <v>1003</v>
      </c>
      <c r="K97" s="1731" t="s">
        <v>47</v>
      </c>
      <c r="L97" s="1733" t="s">
        <v>48</v>
      </c>
      <c r="M97" s="997">
        <f t="shared" si="4"/>
        <v>7.52</v>
      </c>
      <c r="N97" s="1772"/>
      <c r="O97" s="1772">
        <v>6</v>
      </c>
      <c r="P97" s="1772"/>
      <c r="Q97" s="1772"/>
      <c r="R97" s="1772"/>
      <c r="S97" s="1773">
        <v>1.5</v>
      </c>
      <c r="T97" s="1773"/>
      <c r="U97" s="1773">
        <v>0.02</v>
      </c>
      <c r="V97" s="103"/>
    </row>
    <row r="98" spans="1:22" ht="15">
      <c r="A98" s="391" t="s">
        <v>46</v>
      </c>
      <c r="B98" s="102">
        <v>3</v>
      </c>
      <c r="C98" s="102">
        <v>18</v>
      </c>
      <c r="D98" s="102">
        <v>6</v>
      </c>
      <c r="E98" s="584">
        <v>1</v>
      </c>
      <c r="F98" s="103" t="s">
        <v>874</v>
      </c>
      <c r="G98" s="102" t="s">
        <v>463</v>
      </c>
      <c r="H98" s="102" t="s">
        <v>529</v>
      </c>
      <c r="I98" s="103" t="s">
        <v>1002</v>
      </c>
      <c r="J98" s="103" t="s">
        <v>1003</v>
      </c>
      <c r="K98" s="1731" t="s">
        <v>47</v>
      </c>
      <c r="L98" s="1733" t="s">
        <v>1959</v>
      </c>
      <c r="M98" s="997">
        <f t="shared" si="4"/>
        <v>8.42</v>
      </c>
      <c r="N98" s="1772">
        <v>1.7</v>
      </c>
      <c r="O98" s="1772">
        <v>6.7</v>
      </c>
      <c r="P98" s="1772"/>
      <c r="Q98" s="1772"/>
      <c r="R98" s="1772"/>
      <c r="S98" s="1773"/>
      <c r="T98" s="1773"/>
      <c r="U98" s="1773">
        <v>0.02</v>
      </c>
      <c r="V98" s="103"/>
    </row>
    <row r="99" spans="1:22" ht="15">
      <c r="A99" s="391" t="s">
        <v>1958</v>
      </c>
      <c r="B99" s="102">
        <v>4</v>
      </c>
      <c r="C99" s="102">
        <v>33</v>
      </c>
      <c r="D99" s="102" t="s">
        <v>1960</v>
      </c>
      <c r="E99" s="584">
        <v>1</v>
      </c>
      <c r="F99" s="103" t="s">
        <v>874</v>
      </c>
      <c r="G99" s="102" t="s">
        <v>463</v>
      </c>
      <c r="H99" s="102" t="s">
        <v>529</v>
      </c>
      <c r="I99" s="103" t="s">
        <v>1002</v>
      </c>
      <c r="J99" s="103" t="s">
        <v>1003</v>
      </c>
      <c r="K99" s="1731" t="s">
        <v>47</v>
      </c>
      <c r="L99" s="1733" t="s">
        <v>48</v>
      </c>
      <c r="M99" s="997">
        <f t="shared" si="4"/>
        <v>8.42</v>
      </c>
      <c r="N99" s="1774"/>
      <c r="O99" s="1772">
        <v>6.7</v>
      </c>
      <c r="P99" s="1772"/>
      <c r="Q99" s="1772"/>
      <c r="R99" s="1772"/>
      <c r="S99" s="1773">
        <v>1.7</v>
      </c>
      <c r="T99" s="1775"/>
      <c r="U99" s="1775">
        <v>0.02</v>
      </c>
      <c r="V99" s="1016"/>
    </row>
    <row r="100" spans="1:22" ht="15">
      <c r="A100" s="391" t="s">
        <v>1958</v>
      </c>
      <c r="B100" s="102">
        <v>5</v>
      </c>
      <c r="C100" s="102">
        <v>33</v>
      </c>
      <c r="D100" s="102" t="s">
        <v>1961</v>
      </c>
      <c r="E100" s="584">
        <v>1</v>
      </c>
      <c r="F100" s="103" t="s">
        <v>874</v>
      </c>
      <c r="G100" s="102" t="s">
        <v>463</v>
      </c>
      <c r="H100" s="102" t="s">
        <v>529</v>
      </c>
      <c r="I100" s="103" t="s">
        <v>1002</v>
      </c>
      <c r="J100" s="103" t="s">
        <v>1003</v>
      </c>
      <c r="K100" s="1731" t="s">
        <v>47</v>
      </c>
      <c r="L100" s="1733" t="s">
        <v>48</v>
      </c>
      <c r="M100" s="997">
        <f t="shared" si="4"/>
        <v>8.42</v>
      </c>
      <c r="N100" s="1772"/>
      <c r="O100" s="1772">
        <v>6.7</v>
      </c>
      <c r="P100" s="1772"/>
      <c r="Q100" s="1772"/>
      <c r="R100" s="1772"/>
      <c r="S100" s="1773">
        <v>1.7</v>
      </c>
      <c r="T100" s="1773"/>
      <c r="U100" s="1773">
        <v>0.02</v>
      </c>
      <c r="V100" s="103"/>
    </row>
    <row r="101" spans="1:22" ht="15">
      <c r="A101" s="391" t="s">
        <v>1958</v>
      </c>
      <c r="B101" s="102">
        <v>6</v>
      </c>
      <c r="C101" s="102">
        <v>3</v>
      </c>
      <c r="D101" s="102">
        <v>2</v>
      </c>
      <c r="E101" s="584">
        <v>0.3</v>
      </c>
      <c r="F101" s="103" t="s">
        <v>874</v>
      </c>
      <c r="G101" s="102" t="s">
        <v>463</v>
      </c>
      <c r="H101" s="102" t="s">
        <v>529</v>
      </c>
      <c r="I101" s="103" t="s">
        <v>1002</v>
      </c>
      <c r="J101" s="103" t="s">
        <v>1003</v>
      </c>
      <c r="K101" s="1731" t="s">
        <v>47</v>
      </c>
      <c r="L101" s="1733" t="s">
        <v>1959</v>
      </c>
      <c r="M101" s="997">
        <f t="shared" si="4"/>
        <v>2.51</v>
      </c>
      <c r="N101" s="1772">
        <v>0.5</v>
      </c>
      <c r="O101" s="1772">
        <v>2</v>
      </c>
      <c r="P101" s="1772"/>
      <c r="Q101" s="1772"/>
      <c r="R101" s="1772"/>
      <c r="S101" s="1773"/>
      <c r="T101" s="1773"/>
      <c r="U101" s="1773">
        <v>0.01</v>
      </c>
      <c r="V101" s="103"/>
    </row>
    <row r="102" spans="1:22" ht="15">
      <c r="A102" s="391" t="s">
        <v>1958</v>
      </c>
      <c r="B102" s="102">
        <v>7</v>
      </c>
      <c r="C102" s="102">
        <v>1</v>
      </c>
      <c r="D102" s="102">
        <v>6</v>
      </c>
      <c r="E102" s="584">
        <v>0.2</v>
      </c>
      <c r="F102" s="103" t="s">
        <v>874</v>
      </c>
      <c r="G102" s="102" t="s">
        <v>463</v>
      </c>
      <c r="H102" s="102" t="s">
        <v>529</v>
      </c>
      <c r="I102" s="103" t="s">
        <v>1002</v>
      </c>
      <c r="J102" s="103" t="s">
        <v>1003</v>
      </c>
      <c r="K102" s="1731" t="s">
        <v>47</v>
      </c>
      <c r="L102" s="1733" t="s">
        <v>1959</v>
      </c>
      <c r="M102" s="997">
        <f t="shared" si="4"/>
        <v>1.71</v>
      </c>
      <c r="N102" s="1772">
        <v>0.3</v>
      </c>
      <c r="O102" s="1772">
        <v>1.4</v>
      </c>
      <c r="P102" s="1772"/>
      <c r="Q102" s="1772"/>
      <c r="R102" s="1772"/>
      <c r="S102" s="1773"/>
      <c r="T102" s="1773"/>
      <c r="U102" s="1773">
        <v>0.01</v>
      </c>
      <c r="V102" s="103"/>
    </row>
    <row r="103" spans="1:22" ht="15">
      <c r="A103" s="391" t="s">
        <v>1958</v>
      </c>
      <c r="B103" s="102">
        <v>8</v>
      </c>
      <c r="C103" s="102">
        <v>45</v>
      </c>
      <c r="D103" s="102">
        <v>12</v>
      </c>
      <c r="E103" s="584">
        <v>0.1</v>
      </c>
      <c r="F103" s="103" t="s">
        <v>874</v>
      </c>
      <c r="G103" s="102" t="s">
        <v>463</v>
      </c>
      <c r="H103" s="102" t="s">
        <v>529</v>
      </c>
      <c r="I103" s="103" t="s">
        <v>1002</v>
      </c>
      <c r="J103" s="103" t="s">
        <v>1003</v>
      </c>
      <c r="K103" s="1731" t="s">
        <v>47</v>
      </c>
      <c r="L103" s="1733" t="s">
        <v>48</v>
      </c>
      <c r="M103" s="997">
        <f t="shared" si="4"/>
        <v>0.81</v>
      </c>
      <c r="N103" s="1772"/>
      <c r="O103" s="1772">
        <v>0.6</v>
      </c>
      <c r="P103" s="1772"/>
      <c r="Q103" s="1772"/>
      <c r="R103" s="1772"/>
      <c r="S103" s="1773">
        <v>0.2</v>
      </c>
      <c r="T103" s="1773"/>
      <c r="U103" s="1773">
        <v>0.01</v>
      </c>
      <c r="V103" s="103"/>
    </row>
    <row r="104" spans="1:22" ht="15">
      <c r="A104" s="391" t="s">
        <v>1958</v>
      </c>
      <c r="B104" s="102">
        <v>9</v>
      </c>
      <c r="C104" s="102">
        <v>45</v>
      </c>
      <c r="D104" s="102">
        <v>13</v>
      </c>
      <c r="E104" s="584">
        <v>1</v>
      </c>
      <c r="F104" s="103" t="s">
        <v>874</v>
      </c>
      <c r="G104" s="102" t="s">
        <v>463</v>
      </c>
      <c r="H104" s="102" t="s">
        <v>529</v>
      </c>
      <c r="I104" s="103" t="s">
        <v>1002</v>
      </c>
      <c r="J104" s="103" t="s">
        <v>1003</v>
      </c>
      <c r="K104" s="1731" t="s">
        <v>47</v>
      </c>
      <c r="L104" s="1733" t="s">
        <v>1959</v>
      </c>
      <c r="M104" s="997">
        <f t="shared" si="4"/>
        <v>8.42</v>
      </c>
      <c r="N104" s="1772">
        <v>1.7</v>
      </c>
      <c r="O104" s="1772">
        <v>6.7</v>
      </c>
      <c r="P104" s="1772"/>
      <c r="Q104" s="1772"/>
      <c r="R104" s="1772"/>
      <c r="S104" s="1773"/>
      <c r="T104" s="1773"/>
      <c r="U104" s="1773">
        <v>0.02</v>
      </c>
      <c r="V104" s="103"/>
    </row>
    <row r="105" spans="1:22" ht="15">
      <c r="A105" s="391" t="s">
        <v>1958</v>
      </c>
      <c r="B105" s="102">
        <v>10</v>
      </c>
      <c r="C105" s="102">
        <v>43</v>
      </c>
      <c r="D105" s="102">
        <v>19</v>
      </c>
      <c r="E105" s="584">
        <v>1</v>
      </c>
      <c r="F105" s="103" t="s">
        <v>874</v>
      </c>
      <c r="G105" s="102" t="s">
        <v>463</v>
      </c>
      <c r="H105" s="102" t="s">
        <v>529</v>
      </c>
      <c r="I105" s="103" t="s">
        <v>1002</v>
      </c>
      <c r="J105" s="103" t="s">
        <v>1003</v>
      </c>
      <c r="K105" s="1731" t="s">
        <v>47</v>
      </c>
      <c r="L105" s="1733" t="s">
        <v>1959</v>
      </c>
      <c r="M105" s="997">
        <f t="shared" si="4"/>
        <v>8.42</v>
      </c>
      <c r="N105" s="1772">
        <v>1.7</v>
      </c>
      <c r="O105" s="1772">
        <v>6.7</v>
      </c>
      <c r="P105" s="1772"/>
      <c r="Q105" s="1772"/>
      <c r="R105" s="1772"/>
      <c r="S105" s="1773"/>
      <c r="T105" s="1773"/>
      <c r="U105" s="1773">
        <v>0.02</v>
      </c>
      <c r="V105" s="103"/>
    </row>
    <row r="106" spans="1:22" ht="15">
      <c r="A106" s="391" t="s">
        <v>1958</v>
      </c>
      <c r="B106" s="102">
        <v>11</v>
      </c>
      <c r="C106" s="102">
        <v>43</v>
      </c>
      <c r="D106" s="102" t="s">
        <v>1929</v>
      </c>
      <c r="E106" s="584">
        <v>0.8</v>
      </c>
      <c r="F106" s="103" t="s">
        <v>874</v>
      </c>
      <c r="G106" s="102" t="s">
        <v>463</v>
      </c>
      <c r="H106" s="102" t="s">
        <v>529</v>
      </c>
      <c r="I106" s="103" t="s">
        <v>1002</v>
      </c>
      <c r="J106" s="103" t="s">
        <v>1003</v>
      </c>
      <c r="K106" s="1731" t="s">
        <v>47</v>
      </c>
      <c r="L106" s="1733" t="s">
        <v>1959</v>
      </c>
      <c r="M106" s="997">
        <f t="shared" si="4"/>
        <v>6.71</v>
      </c>
      <c r="N106" s="1772">
        <v>1.3</v>
      </c>
      <c r="O106" s="1772">
        <v>5.4</v>
      </c>
      <c r="P106" s="1772"/>
      <c r="Q106" s="1772"/>
      <c r="R106" s="1772"/>
      <c r="S106" s="1773"/>
      <c r="T106" s="1773"/>
      <c r="U106" s="1773">
        <v>0.01</v>
      </c>
      <c r="V106" s="103"/>
    </row>
    <row r="107" spans="1:22" ht="15">
      <c r="A107" s="391" t="s">
        <v>46</v>
      </c>
      <c r="B107" s="102">
        <v>12</v>
      </c>
      <c r="C107" s="102">
        <v>22</v>
      </c>
      <c r="D107" s="102" t="s">
        <v>1962</v>
      </c>
      <c r="E107" s="584">
        <v>1</v>
      </c>
      <c r="F107" s="103" t="s">
        <v>874</v>
      </c>
      <c r="G107" s="102" t="s">
        <v>463</v>
      </c>
      <c r="H107" s="102" t="s">
        <v>529</v>
      </c>
      <c r="I107" s="103" t="s">
        <v>1002</v>
      </c>
      <c r="J107" s="103" t="s">
        <v>1003</v>
      </c>
      <c r="K107" s="1731" t="s">
        <v>47</v>
      </c>
      <c r="L107" s="1733" t="s">
        <v>48</v>
      </c>
      <c r="M107" s="997">
        <f t="shared" si="4"/>
        <v>8.42</v>
      </c>
      <c r="N107" s="1772"/>
      <c r="O107" s="1772">
        <v>6.7</v>
      </c>
      <c r="P107" s="1772"/>
      <c r="Q107" s="1772"/>
      <c r="R107" s="1772"/>
      <c r="S107" s="1773">
        <v>1.7</v>
      </c>
      <c r="T107" s="1773"/>
      <c r="U107" s="1773">
        <v>0.02</v>
      </c>
      <c r="V107" s="103"/>
    </row>
    <row r="108" spans="1:22" ht="15">
      <c r="A108" s="391" t="s">
        <v>46</v>
      </c>
      <c r="B108" s="102">
        <v>13</v>
      </c>
      <c r="C108" s="102">
        <v>14</v>
      </c>
      <c r="D108" s="102">
        <v>10</v>
      </c>
      <c r="E108" s="584">
        <v>1</v>
      </c>
      <c r="F108" s="103" t="s">
        <v>874</v>
      </c>
      <c r="G108" s="102" t="s">
        <v>463</v>
      </c>
      <c r="H108" s="102" t="s">
        <v>529</v>
      </c>
      <c r="I108" s="103" t="s">
        <v>1002</v>
      </c>
      <c r="J108" s="103" t="s">
        <v>1003</v>
      </c>
      <c r="K108" s="1731" t="s">
        <v>47</v>
      </c>
      <c r="L108" s="1733" t="s">
        <v>1959</v>
      </c>
      <c r="M108" s="997">
        <f t="shared" si="4"/>
        <v>8.42</v>
      </c>
      <c r="N108" s="1772">
        <v>1.7</v>
      </c>
      <c r="O108" s="1772">
        <v>6.7</v>
      </c>
      <c r="P108" s="1772"/>
      <c r="Q108" s="1772"/>
      <c r="R108" s="1772"/>
      <c r="S108" s="1773"/>
      <c r="T108" s="1773"/>
      <c r="U108" s="1773">
        <v>0.02</v>
      </c>
      <c r="V108" s="103"/>
    </row>
    <row r="109" spans="1:22" ht="15">
      <c r="A109" s="391" t="s">
        <v>46</v>
      </c>
      <c r="B109" s="102">
        <v>14</v>
      </c>
      <c r="C109" s="102">
        <v>22</v>
      </c>
      <c r="D109" s="102" t="s">
        <v>1942</v>
      </c>
      <c r="E109" s="584">
        <v>1</v>
      </c>
      <c r="F109" s="103" t="s">
        <v>874</v>
      </c>
      <c r="G109" s="102" t="s">
        <v>463</v>
      </c>
      <c r="H109" s="102" t="s">
        <v>529</v>
      </c>
      <c r="I109" s="103" t="s">
        <v>1002</v>
      </c>
      <c r="J109" s="103" t="s">
        <v>1003</v>
      </c>
      <c r="K109" s="1731" t="s">
        <v>47</v>
      </c>
      <c r="L109" s="1733" t="s">
        <v>48</v>
      </c>
      <c r="M109" s="997">
        <f t="shared" si="4"/>
        <v>8.42</v>
      </c>
      <c r="N109" s="1772"/>
      <c r="O109" s="1772">
        <v>6.7</v>
      </c>
      <c r="P109" s="1772"/>
      <c r="Q109" s="1772"/>
      <c r="R109" s="1772"/>
      <c r="S109" s="1773">
        <v>1.7</v>
      </c>
      <c r="T109" s="1773"/>
      <c r="U109" s="1773">
        <v>0.02</v>
      </c>
      <c r="V109" s="103"/>
    </row>
    <row r="110" spans="1:22" ht="15">
      <c r="A110" s="391" t="s">
        <v>46</v>
      </c>
      <c r="B110" s="102">
        <v>15</v>
      </c>
      <c r="C110" s="102">
        <v>16</v>
      </c>
      <c r="D110" s="102">
        <v>13</v>
      </c>
      <c r="E110" s="584">
        <v>1</v>
      </c>
      <c r="F110" s="103" t="s">
        <v>874</v>
      </c>
      <c r="G110" s="102" t="s">
        <v>463</v>
      </c>
      <c r="H110" s="102" t="s">
        <v>529</v>
      </c>
      <c r="I110" s="103" t="s">
        <v>1002</v>
      </c>
      <c r="J110" s="103" t="s">
        <v>1003</v>
      </c>
      <c r="K110" s="1731" t="s">
        <v>47</v>
      </c>
      <c r="L110" s="1733" t="s">
        <v>1959</v>
      </c>
      <c r="M110" s="997">
        <f t="shared" si="4"/>
        <v>8.42</v>
      </c>
      <c r="N110" s="1772">
        <v>1.7</v>
      </c>
      <c r="O110" s="1772">
        <v>6.7</v>
      </c>
      <c r="P110" s="1772"/>
      <c r="Q110" s="1772"/>
      <c r="R110" s="1772"/>
      <c r="S110" s="1773"/>
      <c r="T110" s="1773"/>
      <c r="U110" s="1773">
        <v>0.02</v>
      </c>
      <c r="V110" s="103"/>
    </row>
    <row r="111" spans="1:22" ht="15">
      <c r="A111" s="391" t="s">
        <v>1958</v>
      </c>
      <c r="B111" s="102">
        <v>16</v>
      </c>
      <c r="C111" s="102">
        <v>3</v>
      </c>
      <c r="D111" s="102">
        <v>13</v>
      </c>
      <c r="E111" s="584">
        <v>1</v>
      </c>
      <c r="F111" s="103" t="s">
        <v>874</v>
      </c>
      <c r="G111" s="102" t="s">
        <v>463</v>
      </c>
      <c r="H111" s="102" t="s">
        <v>529</v>
      </c>
      <c r="I111" s="103" t="s">
        <v>1002</v>
      </c>
      <c r="J111" s="103" t="s">
        <v>1003</v>
      </c>
      <c r="K111" s="1731" t="s">
        <v>47</v>
      </c>
      <c r="L111" s="1733" t="s">
        <v>1959</v>
      </c>
      <c r="M111" s="997">
        <f t="shared" si="4"/>
        <v>8.42</v>
      </c>
      <c r="N111" s="1772">
        <v>1.7</v>
      </c>
      <c r="O111" s="1772">
        <v>6.7</v>
      </c>
      <c r="P111" s="1772"/>
      <c r="Q111" s="1772"/>
      <c r="R111" s="1772"/>
      <c r="S111" s="1773"/>
      <c r="T111" s="1773"/>
      <c r="U111" s="1773">
        <v>0.02</v>
      </c>
      <c r="V111" s="103"/>
    </row>
    <row r="112" spans="1:22" ht="15">
      <c r="A112" s="391" t="s">
        <v>1958</v>
      </c>
      <c r="B112" s="102">
        <v>17</v>
      </c>
      <c r="C112" s="102">
        <v>4</v>
      </c>
      <c r="D112" s="102">
        <v>23</v>
      </c>
      <c r="E112" s="584">
        <v>1</v>
      </c>
      <c r="F112" s="103" t="s">
        <v>874</v>
      </c>
      <c r="G112" s="102" t="s">
        <v>463</v>
      </c>
      <c r="H112" s="102" t="s">
        <v>529</v>
      </c>
      <c r="I112" s="103" t="s">
        <v>1002</v>
      </c>
      <c r="J112" s="103" t="s">
        <v>1003</v>
      </c>
      <c r="K112" s="1731" t="s">
        <v>47</v>
      </c>
      <c r="L112" s="1733" t="s">
        <v>1959</v>
      </c>
      <c r="M112" s="997">
        <f t="shared" si="4"/>
        <v>8.42</v>
      </c>
      <c r="N112" s="1772">
        <v>1.7</v>
      </c>
      <c r="O112" s="1772">
        <v>6.7</v>
      </c>
      <c r="P112" s="1772"/>
      <c r="Q112" s="1772"/>
      <c r="R112" s="1772"/>
      <c r="S112" s="1773"/>
      <c r="T112" s="1773"/>
      <c r="U112" s="1773">
        <v>0.02</v>
      </c>
      <c r="V112" s="103"/>
    </row>
    <row r="113" spans="1:22" ht="15">
      <c r="A113" s="391" t="s">
        <v>46</v>
      </c>
      <c r="B113" s="102">
        <v>18</v>
      </c>
      <c r="C113" s="102">
        <v>23</v>
      </c>
      <c r="D113" s="102" t="s">
        <v>1963</v>
      </c>
      <c r="E113" s="584">
        <v>1</v>
      </c>
      <c r="F113" s="103" t="s">
        <v>874</v>
      </c>
      <c r="G113" s="102" t="s">
        <v>463</v>
      </c>
      <c r="H113" s="102" t="s">
        <v>529</v>
      </c>
      <c r="I113" s="103" t="s">
        <v>1002</v>
      </c>
      <c r="J113" s="103" t="s">
        <v>1003</v>
      </c>
      <c r="K113" s="1731" t="s">
        <v>47</v>
      </c>
      <c r="L113" s="1733" t="s">
        <v>48</v>
      </c>
      <c r="M113" s="997">
        <f t="shared" si="4"/>
        <v>8.42</v>
      </c>
      <c r="N113" s="1772"/>
      <c r="O113" s="1772">
        <v>6.7</v>
      </c>
      <c r="P113" s="1772"/>
      <c r="Q113" s="1772"/>
      <c r="R113" s="1772"/>
      <c r="S113" s="1773">
        <v>1.7</v>
      </c>
      <c r="T113" s="1773"/>
      <c r="U113" s="1773">
        <v>0.02</v>
      </c>
      <c r="V113" s="103"/>
    </row>
    <row r="114" spans="1:22" ht="15">
      <c r="A114" s="391" t="s">
        <v>46</v>
      </c>
      <c r="B114" s="102">
        <v>19</v>
      </c>
      <c r="C114" s="102">
        <v>11</v>
      </c>
      <c r="D114" s="102" t="s">
        <v>1931</v>
      </c>
      <c r="E114" s="584">
        <v>1</v>
      </c>
      <c r="F114" s="103" t="s">
        <v>874</v>
      </c>
      <c r="G114" s="102" t="s">
        <v>463</v>
      </c>
      <c r="H114" s="102" t="s">
        <v>529</v>
      </c>
      <c r="I114" s="103" t="s">
        <v>1002</v>
      </c>
      <c r="J114" s="103" t="s">
        <v>1003</v>
      </c>
      <c r="K114" s="1731" t="s">
        <v>47</v>
      </c>
      <c r="L114" s="1733" t="s">
        <v>1959</v>
      </c>
      <c r="M114" s="997">
        <f t="shared" si="4"/>
        <v>8.42</v>
      </c>
      <c r="N114" s="1772">
        <v>1.7</v>
      </c>
      <c r="O114" s="1772">
        <v>6.7</v>
      </c>
      <c r="P114" s="1772"/>
      <c r="Q114" s="1772"/>
      <c r="R114" s="1772"/>
      <c r="S114" s="1773"/>
      <c r="T114" s="1773"/>
      <c r="U114" s="1773">
        <v>0.02</v>
      </c>
      <c r="V114" s="103"/>
    </row>
    <row r="115" spans="1:22" ht="15">
      <c r="A115" s="391" t="s">
        <v>46</v>
      </c>
      <c r="B115" s="102">
        <v>20</v>
      </c>
      <c r="C115" s="102">
        <v>17</v>
      </c>
      <c r="D115" s="102">
        <v>9</v>
      </c>
      <c r="E115" s="584">
        <v>0.9</v>
      </c>
      <c r="F115" s="103" t="s">
        <v>874</v>
      </c>
      <c r="G115" s="102" t="s">
        <v>463</v>
      </c>
      <c r="H115" s="102" t="s">
        <v>529</v>
      </c>
      <c r="I115" s="103" t="s">
        <v>1002</v>
      </c>
      <c r="J115" s="103" t="s">
        <v>1003</v>
      </c>
      <c r="K115" s="1731" t="s">
        <v>47</v>
      </c>
      <c r="L115" s="1733" t="s">
        <v>48</v>
      </c>
      <c r="M115" s="997">
        <f t="shared" si="4"/>
        <v>7.52</v>
      </c>
      <c r="N115" s="1772"/>
      <c r="O115" s="1772">
        <v>6</v>
      </c>
      <c r="P115" s="1772"/>
      <c r="Q115" s="1772"/>
      <c r="R115" s="1772"/>
      <c r="S115" s="1773">
        <v>1.5</v>
      </c>
      <c r="T115" s="1773"/>
      <c r="U115" s="1773">
        <v>0.02</v>
      </c>
      <c r="V115" s="103"/>
    </row>
    <row r="116" spans="1:22" ht="15">
      <c r="A116" s="391" t="s">
        <v>46</v>
      </c>
      <c r="B116" s="102">
        <v>21</v>
      </c>
      <c r="C116" s="102">
        <v>22</v>
      </c>
      <c r="D116" s="102" t="s">
        <v>1943</v>
      </c>
      <c r="E116" s="584">
        <v>0.9</v>
      </c>
      <c r="F116" s="103" t="s">
        <v>874</v>
      </c>
      <c r="G116" s="102" t="s">
        <v>463</v>
      </c>
      <c r="H116" s="102" t="s">
        <v>529</v>
      </c>
      <c r="I116" s="103" t="s">
        <v>1002</v>
      </c>
      <c r="J116" s="103" t="s">
        <v>1003</v>
      </c>
      <c r="K116" s="1731" t="s">
        <v>47</v>
      </c>
      <c r="L116" s="1733" t="s">
        <v>48</v>
      </c>
      <c r="M116" s="997">
        <f t="shared" si="4"/>
        <v>7.52</v>
      </c>
      <c r="N116" s="1772"/>
      <c r="O116" s="1772">
        <v>6</v>
      </c>
      <c r="P116" s="1772"/>
      <c r="Q116" s="1772"/>
      <c r="R116" s="1772"/>
      <c r="S116" s="1773">
        <v>1.5</v>
      </c>
      <c r="T116" s="1773"/>
      <c r="U116" s="1773">
        <v>0.02</v>
      </c>
      <c r="V116" s="103"/>
    </row>
    <row r="117" spans="1:22" ht="15">
      <c r="A117" s="391" t="s">
        <v>46</v>
      </c>
      <c r="B117" s="102">
        <v>22</v>
      </c>
      <c r="C117" s="102">
        <v>17</v>
      </c>
      <c r="D117" s="102">
        <v>7</v>
      </c>
      <c r="E117" s="584">
        <v>0.8</v>
      </c>
      <c r="F117" s="103" t="s">
        <v>874</v>
      </c>
      <c r="G117" s="102" t="s">
        <v>463</v>
      </c>
      <c r="H117" s="102" t="s">
        <v>529</v>
      </c>
      <c r="I117" s="103" t="s">
        <v>1002</v>
      </c>
      <c r="J117" s="103" t="s">
        <v>1003</v>
      </c>
      <c r="K117" s="1731" t="s">
        <v>47</v>
      </c>
      <c r="L117" s="1733" t="s">
        <v>48</v>
      </c>
      <c r="M117" s="997">
        <f t="shared" si="4"/>
        <v>6.72</v>
      </c>
      <c r="N117" s="1772"/>
      <c r="O117" s="1772">
        <v>5.4</v>
      </c>
      <c r="P117" s="1772"/>
      <c r="Q117" s="1772"/>
      <c r="R117" s="1772"/>
      <c r="S117" s="1773">
        <v>1.3</v>
      </c>
      <c r="T117" s="1773"/>
      <c r="U117" s="1773">
        <v>0.02</v>
      </c>
      <c r="V117" s="103"/>
    </row>
    <row r="118" spans="1:22" ht="15">
      <c r="A118" s="391" t="s">
        <v>46</v>
      </c>
      <c r="B118" s="102">
        <v>23</v>
      </c>
      <c r="C118" s="102">
        <v>23</v>
      </c>
      <c r="D118" s="102">
        <v>9</v>
      </c>
      <c r="E118" s="584">
        <v>0.7</v>
      </c>
      <c r="F118" s="103" t="s">
        <v>874</v>
      </c>
      <c r="G118" s="102" t="s">
        <v>463</v>
      </c>
      <c r="H118" s="102" t="s">
        <v>529</v>
      </c>
      <c r="I118" s="103" t="s">
        <v>1002</v>
      </c>
      <c r="J118" s="103" t="s">
        <v>1003</v>
      </c>
      <c r="K118" s="1731" t="s">
        <v>47</v>
      </c>
      <c r="L118" s="1733" t="s">
        <v>48</v>
      </c>
      <c r="M118" s="997">
        <f t="shared" si="4"/>
        <v>6.02</v>
      </c>
      <c r="N118" s="1772"/>
      <c r="O118" s="1772">
        <v>4.6</v>
      </c>
      <c r="P118" s="1772"/>
      <c r="Q118" s="1772"/>
      <c r="R118" s="1772"/>
      <c r="S118" s="1773">
        <v>1.4</v>
      </c>
      <c r="T118" s="1773"/>
      <c r="U118" s="1773">
        <v>0.02</v>
      </c>
      <c r="V118" s="103"/>
    </row>
    <row r="119" spans="1:22" ht="15">
      <c r="A119" s="391" t="s">
        <v>1958</v>
      </c>
      <c r="B119" s="102">
        <v>24</v>
      </c>
      <c r="C119" s="102">
        <v>26</v>
      </c>
      <c r="D119" s="102">
        <v>4</v>
      </c>
      <c r="E119" s="584">
        <v>0.6</v>
      </c>
      <c r="F119" s="103" t="s">
        <v>874</v>
      </c>
      <c r="G119" s="102" t="s">
        <v>463</v>
      </c>
      <c r="H119" s="102" t="s">
        <v>529</v>
      </c>
      <c r="I119" s="103" t="s">
        <v>1002</v>
      </c>
      <c r="J119" s="103" t="s">
        <v>1003</v>
      </c>
      <c r="K119" s="1731" t="s">
        <v>47</v>
      </c>
      <c r="L119" s="1733" t="s">
        <v>48</v>
      </c>
      <c r="M119" s="997">
        <f t="shared" si="4"/>
        <v>5.02</v>
      </c>
      <c r="N119" s="1772"/>
      <c r="O119" s="1772">
        <v>4</v>
      </c>
      <c r="P119" s="1772"/>
      <c r="Q119" s="1772"/>
      <c r="R119" s="1772"/>
      <c r="S119" s="1773">
        <v>1</v>
      </c>
      <c r="T119" s="1773"/>
      <c r="U119" s="1773">
        <v>0.02</v>
      </c>
      <c r="V119" s="103"/>
    </row>
    <row r="120" spans="1:22" ht="15">
      <c r="A120" s="391" t="s">
        <v>1958</v>
      </c>
      <c r="B120" s="102">
        <v>25</v>
      </c>
      <c r="C120" s="102">
        <v>4</v>
      </c>
      <c r="D120" s="102">
        <v>16</v>
      </c>
      <c r="E120" s="584">
        <v>0.4</v>
      </c>
      <c r="F120" s="103" t="s">
        <v>874</v>
      </c>
      <c r="G120" s="102" t="s">
        <v>460</v>
      </c>
      <c r="H120" s="102" t="s">
        <v>529</v>
      </c>
      <c r="I120" s="103" t="s">
        <v>1002</v>
      </c>
      <c r="J120" s="103" t="s">
        <v>1003</v>
      </c>
      <c r="K120" s="1731" t="s">
        <v>47</v>
      </c>
      <c r="L120" s="1733" t="s">
        <v>1959</v>
      </c>
      <c r="M120" s="997">
        <f t="shared" si="4"/>
        <v>3.41</v>
      </c>
      <c r="N120" s="1772">
        <v>0.7</v>
      </c>
      <c r="O120" s="1772">
        <v>2.7</v>
      </c>
      <c r="P120" s="1772"/>
      <c r="Q120" s="1772"/>
      <c r="R120" s="1772"/>
      <c r="S120" s="1773"/>
      <c r="T120" s="1773"/>
      <c r="U120" s="1773">
        <v>0.01</v>
      </c>
      <c r="V120" s="103"/>
    </row>
    <row r="121" spans="1:22" ht="15">
      <c r="A121" s="391" t="s">
        <v>46</v>
      </c>
      <c r="B121" s="102">
        <v>26</v>
      </c>
      <c r="C121" s="102">
        <v>11</v>
      </c>
      <c r="D121" s="102">
        <v>9</v>
      </c>
      <c r="E121" s="584">
        <v>1</v>
      </c>
      <c r="F121" s="103" t="s">
        <v>874</v>
      </c>
      <c r="G121" s="102" t="s">
        <v>460</v>
      </c>
      <c r="H121" s="102" t="s">
        <v>529</v>
      </c>
      <c r="I121" s="103" t="s">
        <v>1002</v>
      </c>
      <c r="J121" s="103" t="s">
        <v>1003</v>
      </c>
      <c r="K121" s="1731" t="s">
        <v>47</v>
      </c>
      <c r="L121" s="1733" t="s">
        <v>48</v>
      </c>
      <c r="M121" s="997">
        <f t="shared" si="4"/>
        <v>8.42</v>
      </c>
      <c r="N121" s="1772"/>
      <c r="O121" s="1772">
        <v>6.7</v>
      </c>
      <c r="P121" s="1772"/>
      <c r="Q121" s="1772"/>
      <c r="R121" s="1772"/>
      <c r="S121" s="1773">
        <v>1.7</v>
      </c>
      <c r="T121" s="1773"/>
      <c r="U121" s="1773">
        <v>0.02</v>
      </c>
      <c r="V121" s="103"/>
    </row>
    <row r="122" spans="1:22" ht="15">
      <c r="A122" s="391" t="s">
        <v>1958</v>
      </c>
      <c r="B122" s="102">
        <v>27</v>
      </c>
      <c r="C122" s="102">
        <v>42</v>
      </c>
      <c r="D122" s="102" t="s">
        <v>1964</v>
      </c>
      <c r="E122" s="584">
        <v>0.4</v>
      </c>
      <c r="F122" s="103" t="s">
        <v>874</v>
      </c>
      <c r="G122" s="102" t="s">
        <v>460</v>
      </c>
      <c r="H122" s="102" t="s">
        <v>529</v>
      </c>
      <c r="I122" s="103" t="s">
        <v>1002</v>
      </c>
      <c r="J122" s="103" t="s">
        <v>1003</v>
      </c>
      <c r="K122" s="1731" t="s">
        <v>47</v>
      </c>
      <c r="L122" s="1733" t="s">
        <v>1959</v>
      </c>
      <c r="M122" s="997">
        <f t="shared" si="4"/>
        <v>5.01</v>
      </c>
      <c r="N122" s="1772">
        <v>1</v>
      </c>
      <c r="O122" s="1772">
        <v>4</v>
      </c>
      <c r="P122" s="1772"/>
      <c r="Q122" s="1772"/>
      <c r="R122" s="1772"/>
      <c r="S122" s="1773"/>
      <c r="T122" s="1773"/>
      <c r="U122" s="1773">
        <v>0.01</v>
      </c>
      <c r="V122" s="103"/>
    </row>
    <row r="123" spans="1:22" ht="15">
      <c r="A123" s="391" t="s">
        <v>1958</v>
      </c>
      <c r="B123" s="102">
        <v>28</v>
      </c>
      <c r="C123" s="102">
        <v>42</v>
      </c>
      <c r="D123" s="102" t="s">
        <v>1965</v>
      </c>
      <c r="E123" s="584">
        <v>0.3</v>
      </c>
      <c r="F123" s="103" t="s">
        <v>874</v>
      </c>
      <c r="G123" s="102" t="s">
        <v>460</v>
      </c>
      <c r="H123" s="102" t="s">
        <v>529</v>
      </c>
      <c r="I123" s="103" t="s">
        <v>1002</v>
      </c>
      <c r="J123" s="103" t="s">
        <v>1003</v>
      </c>
      <c r="K123" s="1731" t="s">
        <v>47</v>
      </c>
      <c r="L123" s="1733" t="s">
        <v>1959</v>
      </c>
      <c r="M123" s="997">
        <f t="shared" si="4"/>
        <v>2.51</v>
      </c>
      <c r="N123" s="1772">
        <v>0.5</v>
      </c>
      <c r="O123" s="1772">
        <v>2</v>
      </c>
      <c r="P123" s="1772"/>
      <c r="Q123" s="1772"/>
      <c r="R123" s="1772"/>
      <c r="S123" s="1773"/>
      <c r="T123" s="1773"/>
      <c r="U123" s="1773">
        <v>0.01</v>
      </c>
      <c r="V123" s="103"/>
    </row>
    <row r="124" spans="1:22" ht="15">
      <c r="A124" s="391" t="s">
        <v>1958</v>
      </c>
      <c r="B124" s="102">
        <v>29</v>
      </c>
      <c r="C124" s="102">
        <v>43</v>
      </c>
      <c r="D124" s="102" t="s">
        <v>1945</v>
      </c>
      <c r="E124" s="584">
        <v>0.3</v>
      </c>
      <c r="F124" s="103" t="s">
        <v>874</v>
      </c>
      <c r="G124" s="102" t="s">
        <v>452</v>
      </c>
      <c r="H124" s="102" t="s">
        <v>529</v>
      </c>
      <c r="I124" s="103" t="s">
        <v>1002</v>
      </c>
      <c r="J124" s="103" t="s">
        <v>1003</v>
      </c>
      <c r="K124" s="1731" t="s">
        <v>47</v>
      </c>
      <c r="L124" s="1733" t="s">
        <v>1959</v>
      </c>
      <c r="M124" s="997">
        <f t="shared" si="4"/>
        <v>2.51</v>
      </c>
      <c r="N124" s="1772">
        <v>0.5</v>
      </c>
      <c r="O124" s="1772">
        <v>2</v>
      </c>
      <c r="P124" s="1772"/>
      <c r="Q124" s="1772"/>
      <c r="R124" s="1772"/>
      <c r="S124" s="1773"/>
      <c r="T124" s="1773"/>
      <c r="U124" s="1773">
        <v>0.01</v>
      </c>
      <c r="V124" s="103"/>
    </row>
    <row r="125" spans="1:22" ht="15">
      <c r="A125" s="391" t="s">
        <v>1958</v>
      </c>
      <c r="B125" s="102">
        <v>30</v>
      </c>
      <c r="C125" s="102">
        <v>43</v>
      </c>
      <c r="D125" s="102" t="s">
        <v>1946</v>
      </c>
      <c r="E125" s="584">
        <v>0.5</v>
      </c>
      <c r="F125" s="103" t="s">
        <v>874</v>
      </c>
      <c r="G125" s="102" t="s">
        <v>452</v>
      </c>
      <c r="H125" s="102" t="s">
        <v>529</v>
      </c>
      <c r="I125" s="103" t="s">
        <v>1002</v>
      </c>
      <c r="J125" s="103" t="s">
        <v>1003</v>
      </c>
      <c r="K125" s="1731" t="s">
        <v>47</v>
      </c>
      <c r="L125" s="1733" t="s">
        <v>1959</v>
      </c>
      <c r="M125" s="997">
        <f t="shared" si="4"/>
        <v>4.21</v>
      </c>
      <c r="N125" s="1772">
        <v>0.8</v>
      </c>
      <c r="O125" s="1772">
        <v>3.4</v>
      </c>
      <c r="P125" s="1772"/>
      <c r="Q125" s="1772"/>
      <c r="R125" s="1772"/>
      <c r="S125" s="1773"/>
      <c r="T125" s="1773"/>
      <c r="U125" s="1773">
        <v>0.01</v>
      </c>
      <c r="V125" s="103"/>
    </row>
    <row r="126" spans="1:22" ht="15">
      <c r="A126" s="391" t="s">
        <v>1958</v>
      </c>
      <c r="B126" s="102">
        <v>31</v>
      </c>
      <c r="C126" s="102">
        <v>45</v>
      </c>
      <c r="D126" s="102">
        <v>27</v>
      </c>
      <c r="E126" s="584">
        <v>0.7</v>
      </c>
      <c r="F126" s="103" t="s">
        <v>874</v>
      </c>
      <c r="G126" s="102" t="s">
        <v>452</v>
      </c>
      <c r="H126" s="102" t="s">
        <v>529</v>
      </c>
      <c r="I126" s="103" t="s">
        <v>1002</v>
      </c>
      <c r="J126" s="103" t="s">
        <v>1003</v>
      </c>
      <c r="K126" s="1731" t="s">
        <v>47</v>
      </c>
      <c r="L126" s="1733" t="s">
        <v>1959</v>
      </c>
      <c r="M126" s="997">
        <f t="shared" si="4"/>
        <v>5.82</v>
      </c>
      <c r="N126" s="1772">
        <v>1.1</v>
      </c>
      <c r="O126" s="1772">
        <v>4.7</v>
      </c>
      <c r="P126" s="1772"/>
      <c r="Q126" s="1772"/>
      <c r="R126" s="1772"/>
      <c r="S126" s="1773"/>
      <c r="T126" s="1773"/>
      <c r="U126" s="1773">
        <v>0.02</v>
      </c>
      <c r="V126" s="103"/>
    </row>
    <row r="127" spans="1:22" ht="15">
      <c r="A127" s="391" t="s">
        <v>1958</v>
      </c>
      <c r="B127" s="102">
        <v>32</v>
      </c>
      <c r="C127" s="102">
        <v>35</v>
      </c>
      <c r="D127" s="102">
        <v>2</v>
      </c>
      <c r="E127" s="584">
        <v>1</v>
      </c>
      <c r="F127" s="103" t="s">
        <v>874</v>
      </c>
      <c r="G127" s="102" t="s">
        <v>452</v>
      </c>
      <c r="H127" s="102" t="s">
        <v>529</v>
      </c>
      <c r="I127" s="103" t="s">
        <v>1002</v>
      </c>
      <c r="J127" s="103" t="s">
        <v>1003</v>
      </c>
      <c r="K127" s="1731" t="s">
        <v>47</v>
      </c>
      <c r="L127" s="1733" t="s">
        <v>1959</v>
      </c>
      <c r="M127" s="997">
        <f t="shared" si="4"/>
        <v>8.42</v>
      </c>
      <c r="N127" s="1772">
        <v>1.7</v>
      </c>
      <c r="O127" s="1772">
        <v>6.7</v>
      </c>
      <c r="P127" s="1772"/>
      <c r="Q127" s="1772"/>
      <c r="R127" s="1772"/>
      <c r="S127" s="1773"/>
      <c r="T127" s="1773"/>
      <c r="U127" s="1773">
        <v>0.02</v>
      </c>
      <c r="V127" s="103"/>
    </row>
    <row r="128" spans="1:22" ht="15">
      <c r="A128" s="391" t="s">
        <v>1958</v>
      </c>
      <c r="B128" s="102">
        <v>33</v>
      </c>
      <c r="C128" s="102">
        <v>62</v>
      </c>
      <c r="D128" s="102" t="s">
        <v>1966</v>
      </c>
      <c r="E128" s="584">
        <v>1</v>
      </c>
      <c r="F128" s="103" t="s">
        <v>874</v>
      </c>
      <c r="G128" s="102" t="s">
        <v>452</v>
      </c>
      <c r="H128" s="102" t="s">
        <v>529</v>
      </c>
      <c r="I128" s="103" t="s">
        <v>1002</v>
      </c>
      <c r="J128" s="103" t="s">
        <v>1003</v>
      </c>
      <c r="K128" s="1731" t="s">
        <v>47</v>
      </c>
      <c r="L128" s="1733" t="s">
        <v>1959</v>
      </c>
      <c r="M128" s="997">
        <f t="shared" si="4"/>
        <v>8.42</v>
      </c>
      <c r="N128" s="1772">
        <v>1.7</v>
      </c>
      <c r="O128" s="1772">
        <v>6.7</v>
      </c>
      <c r="P128" s="1772"/>
      <c r="Q128" s="1772"/>
      <c r="R128" s="1772"/>
      <c r="S128" s="1773"/>
      <c r="T128" s="1773"/>
      <c r="U128" s="1773">
        <v>0.02</v>
      </c>
      <c r="V128" s="103"/>
    </row>
    <row r="129" spans="1:22" ht="15">
      <c r="A129" s="391" t="s">
        <v>1958</v>
      </c>
      <c r="B129" s="102">
        <v>34</v>
      </c>
      <c r="C129" s="102">
        <v>62</v>
      </c>
      <c r="D129" s="102" t="s">
        <v>1967</v>
      </c>
      <c r="E129" s="584">
        <v>1</v>
      </c>
      <c r="F129" s="103" t="s">
        <v>874</v>
      </c>
      <c r="G129" s="102" t="s">
        <v>452</v>
      </c>
      <c r="H129" s="102" t="s">
        <v>529</v>
      </c>
      <c r="I129" s="103" t="s">
        <v>1002</v>
      </c>
      <c r="J129" s="103" t="s">
        <v>1003</v>
      </c>
      <c r="K129" s="1731" t="s">
        <v>47</v>
      </c>
      <c r="L129" s="1733" t="s">
        <v>1959</v>
      </c>
      <c r="M129" s="997">
        <f t="shared" si="4"/>
        <v>8.42</v>
      </c>
      <c r="N129" s="1772">
        <v>1.7</v>
      </c>
      <c r="O129" s="1772">
        <v>6.7</v>
      </c>
      <c r="P129" s="1772"/>
      <c r="Q129" s="1772"/>
      <c r="R129" s="1772"/>
      <c r="S129" s="1773"/>
      <c r="T129" s="1773"/>
      <c r="U129" s="1773">
        <v>0.02</v>
      </c>
      <c r="V129" s="103"/>
    </row>
    <row r="130" spans="1:22" ht="15">
      <c r="A130" s="391" t="s">
        <v>1958</v>
      </c>
      <c r="B130" s="102">
        <v>35</v>
      </c>
      <c r="C130" s="102">
        <v>30</v>
      </c>
      <c r="D130" s="102">
        <v>25</v>
      </c>
      <c r="E130" s="584">
        <v>1</v>
      </c>
      <c r="F130" s="103" t="s">
        <v>874</v>
      </c>
      <c r="G130" s="102" t="s">
        <v>452</v>
      </c>
      <c r="H130" s="102" t="s">
        <v>529</v>
      </c>
      <c r="I130" s="103" t="s">
        <v>1002</v>
      </c>
      <c r="J130" s="103" t="s">
        <v>1003</v>
      </c>
      <c r="K130" s="1731" t="s">
        <v>47</v>
      </c>
      <c r="L130" s="1733" t="s">
        <v>1959</v>
      </c>
      <c r="M130" s="997">
        <f t="shared" si="4"/>
        <v>8.42</v>
      </c>
      <c r="N130" s="1772">
        <v>1.7</v>
      </c>
      <c r="O130" s="1772">
        <v>6.7</v>
      </c>
      <c r="P130" s="1772"/>
      <c r="Q130" s="1772"/>
      <c r="R130" s="1772"/>
      <c r="S130" s="1773"/>
      <c r="T130" s="1773"/>
      <c r="U130" s="1773">
        <v>0.02</v>
      </c>
      <c r="V130" s="103"/>
    </row>
    <row r="131" spans="1:22" ht="15">
      <c r="A131" s="391" t="s">
        <v>1958</v>
      </c>
      <c r="B131" s="102">
        <v>36</v>
      </c>
      <c r="C131" s="102">
        <v>41</v>
      </c>
      <c r="D131" s="102">
        <v>6</v>
      </c>
      <c r="E131" s="584">
        <v>1</v>
      </c>
      <c r="F131" s="103" t="s">
        <v>874</v>
      </c>
      <c r="G131" s="102" t="s">
        <v>452</v>
      </c>
      <c r="H131" s="102" t="s">
        <v>529</v>
      </c>
      <c r="I131" s="103" t="s">
        <v>1002</v>
      </c>
      <c r="J131" s="103" t="s">
        <v>1003</v>
      </c>
      <c r="K131" s="1731" t="s">
        <v>47</v>
      </c>
      <c r="L131" s="1733" t="s">
        <v>1959</v>
      </c>
      <c r="M131" s="997">
        <f t="shared" si="4"/>
        <v>8.42</v>
      </c>
      <c r="N131" s="1772">
        <v>1.7</v>
      </c>
      <c r="O131" s="1772">
        <v>6.7</v>
      </c>
      <c r="P131" s="1776"/>
      <c r="Q131" s="1776"/>
      <c r="R131" s="1776"/>
      <c r="S131" s="1777"/>
      <c r="T131" s="1777"/>
      <c r="U131" s="1777">
        <v>0.02</v>
      </c>
      <c r="V131" s="617"/>
    </row>
    <row r="132" spans="1:22" ht="15">
      <c r="A132" s="391" t="s">
        <v>1958</v>
      </c>
      <c r="B132" s="102">
        <v>37</v>
      </c>
      <c r="C132" s="102">
        <v>58</v>
      </c>
      <c r="D132" s="102">
        <v>24</v>
      </c>
      <c r="E132" s="584">
        <v>1</v>
      </c>
      <c r="F132" s="103" t="s">
        <v>874</v>
      </c>
      <c r="G132" s="102" t="s">
        <v>452</v>
      </c>
      <c r="H132" s="102" t="s">
        <v>529</v>
      </c>
      <c r="I132" s="103" t="s">
        <v>1002</v>
      </c>
      <c r="J132" s="103" t="s">
        <v>1003</v>
      </c>
      <c r="K132" s="1731" t="s">
        <v>47</v>
      </c>
      <c r="L132" s="1733" t="s">
        <v>1959</v>
      </c>
      <c r="M132" s="997">
        <f t="shared" si="4"/>
        <v>8.42</v>
      </c>
      <c r="N132" s="1772">
        <v>1.7</v>
      </c>
      <c r="O132" s="1772">
        <v>6.7</v>
      </c>
      <c r="P132" s="1772"/>
      <c r="Q132" s="1772"/>
      <c r="R132" s="1772"/>
      <c r="S132" s="1773"/>
      <c r="T132" s="1773"/>
      <c r="U132" s="1773">
        <v>0.02</v>
      </c>
      <c r="V132" s="103"/>
    </row>
    <row r="133" spans="1:22" ht="15">
      <c r="A133" s="391" t="s">
        <v>1958</v>
      </c>
      <c r="B133" s="102">
        <v>38</v>
      </c>
      <c r="C133" s="102">
        <v>57</v>
      </c>
      <c r="D133" s="102" t="s">
        <v>1962</v>
      </c>
      <c r="E133" s="584">
        <v>1</v>
      </c>
      <c r="F133" s="103" t="s">
        <v>874</v>
      </c>
      <c r="G133" s="102" t="s">
        <v>452</v>
      </c>
      <c r="H133" s="102" t="s">
        <v>529</v>
      </c>
      <c r="I133" s="103" t="s">
        <v>1002</v>
      </c>
      <c r="J133" s="103" t="s">
        <v>1003</v>
      </c>
      <c r="K133" s="1731" t="s">
        <v>47</v>
      </c>
      <c r="L133" s="1733" t="s">
        <v>1959</v>
      </c>
      <c r="M133" s="997">
        <f t="shared" si="4"/>
        <v>8.42</v>
      </c>
      <c r="N133" s="1772">
        <v>1.7</v>
      </c>
      <c r="O133" s="1772">
        <v>6.7</v>
      </c>
      <c r="P133" s="1772"/>
      <c r="Q133" s="1772"/>
      <c r="R133" s="1772"/>
      <c r="S133" s="1773"/>
      <c r="T133" s="1773"/>
      <c r="U133" s="1773">
        <v>0.02</v>
      </c>
      <c r="V133" s="103"/>
    </row>
    <row r="134" spans="1:22" ht="15">
      <c r="A134" s="391" t="s">
        <v>1958</v>
      </c>
      <c r="B134" s="102">
        <v>39</v>
      </c>
      <c r="C134" s="102">
        <v>57</v>
      </c>
      <c r="D134" s="102" t="s">
        <v>1942</v>
      </c>
      <c r="E134" s="584">
        <v>1</v>
      </c>
      <c r="F134" s="103" t="s">
        <v>874</v>
      </c>
      <c r="G134" s="102" t="s">
        <v>452</v>
      </c>
      <c r="H134" s="102" t="s">
        <v>529</v>
      </c>
      <c r="I134" s="103" t="s">
        <v>1002</v>
      </c>
      <c r="J134" s="103" t="s">
        <v>1003</v>
      </c>
      <c r="K134" s="1731" t="s">
        <v>47</v>
      </c>
      <c r="L134" s="1733" t="s">
        <v>1959</v>
      </c>
      <c r="M134" s="997">
        <f t="shared" si="4"/>
        <v>8.42</v>
      </c>
      <c r="N134" s="1772">
        <v>1.7</v>
      </c>
      <c r="O134" s="1772">
        <v>6.7</v>
      </c>
      <c r="P134" s="1772"/>
      <c r="Q134" s="1772"/>
      <c r="R134" s="1772"/>
      <c r="S134" s="1773"/>
      <c r="T134" s="1773"/>
      <c r="U134" s="1773">
        <v>0.02</v>
      </c>
      <c r="V134" s="103"/>
    </row>
    <row r="135" spans="1:22" ht="15">
      <c r="A135" s="391" t="s">
        <v>46</v>
      </c>
      <c r="B135" s="102">
        <v>40</v>
      </c>
      <c r="C135" s="102">
        <v>13</v>
      </c>
      <c r="D135" s="102" t="s">
        <v>1968</v>
      </c>
      <c r="E135" s="584">
        <v>0.7</v>
      </c>
      <c r="F135" s="103" t="s">
        <v>874</v>
      </c>
      <c r="G135" s="102" t="s">
        <v>452</v>
      </c>
      <c r="H135" s="102" t="s">
        <v>529</v>
      </c>
      <c r="I135" s="103" t="s">
        <v>1002</v>
      </c>
      <c r="J135" s="103" t="s">
        <v>1003</v>
      </c>
      <c r="K135" s="1731" t="s">
        <v>47</v>
      </c>
      <c r="L135" s="1733" t="s">
        <v>1959</v>
      </c>
      <c r="M135" s="997">
        <f t="shared" si="4"/>
        <v>5.819999999999999</v>
      </c>
      <c r="N135" s="1772">
        <v>1.2</v>
      </c>
      <c r="O135" s="1772">
        <v>4.6</v>
      </c>
      <c r="P135" s="1772"/>
      <c r="Q135" s="1772"/>
      <c r="R135" s="1772"/>
      <c r="S135" s="1773"/>
      <c r="T135" s="1773"/>
      <c r="U135" s="1773">
        <v>0.02</v>
      </c>
      <c r="V135" s="103"/>
    </row>
    <row r="136" spans="1:22" ht="15">
      <c r="A136" s="391" t="s">
        <v>1958</v>
      </c>
      <c r="B136" s="102">
        <v>41</v>
      </c>
      <c r="C136" s="102">
        <v>52</v>
      </c>
      <c r="D136" s="102">
        <v>32</v>
      </c>
      <c r="E136" s="584">
        <v>0.8</v>
      </c>
      <c r="F136" s="103" t="s">
        <v>874</v>
      </c>
      <c r="G136" s="102" t="s">
        <v>452</v>
      </c>
      <c r="H136" s="102" t="s">
        <v>529</v>
      </c>
      <c r="I136" s="103" t="s">
        <v>1002</v>
      </c>
      <c r="J136" s="103" t="s">
        <v>1003</v>
      </c>
      <c r="K136" s="1731" t="s">
        <v>47</v>
      </c>
      <c r="L136" s="1733" t="s">
        <v>1959</v>
      </c>
      <c r="M136" s="997">
        <f t="shared" si="4"/>
        <v>6.72</v>
      </c>
      <c r="N136" s="1772">
        <v>1.3</v>
      </c>
      <c r="O136" s="1772">
        <v>5.4</v>
      </c>
      <c r="P136" s="1772"/>
      <c r="Q136" s="1772"/>
      <c r="R136" s="1772"/>
      <c r="S136" s="1773"/>
      <c r="T136" s="1773"/>
      <c r="U136" s="1773">
        <v>0.02</v>
      </c>
      <c r="V136" s="103"/>
    </row>
    <row r="137" spans="1:22" ht="15">
      <c r="A137" s="391" t="s">
        <v>1958</v>
      </c>
      <c r="B137" s="102">
        <v>42</v>
      </c>
      <c r="C137" s="102">
        <v>41</v>
      </c>
      <c r="D137" s="102" t="s">
        <v>1969</v>
      </c>
      <c r="E137" s="584">
        <v>0.8</v>
      </c>
      <c r="F137" s="103" t="s">
        <v>874</v>
      </c>
      <c r="G137" s="102" t="s">
        <v>452</v>
      </c>
      <c r="H137" s="102" t="s">
        <v>529</v>
      </c>
      <c r="I137" s="103" t="s">
        <v>1002</v>
      </c>
      <c r="J137" s="103" t="s">
        <v>1003</v>
      </c>
      <c r="K137" s="1731" t="s">
        <v>47</v>
      </c>
      <c r="L137" s="1733" t="s">
        <v>1959</v>
      </c>
      <c r="M137" s="997">
        <f t="shared" si="4"/>
        <v>6.72</v>
      </c>
      <c r="N137" s="1772">
        <v>1.3</v>
      </c>
      <c r="O137" s="1772">
        <v>5.4</v>
      </c>
      <c r="P137" s="1772"/>
      <c r="Q137" s="1772"/>
      <c r="R137" s="1772"/>
      <c r="S137" s="1773"/>
      <c r="T137" s="1773"/>
      <c r="U137" s="1773">
        <v>0.02</v>
      </c>
      <c r="V137" s="103"/>
    </row>
    <row r="138" spans="1:22" ht="15">
      <c r="A138" s="391" t="s">
        <v>1958</v>
      </c>
      <c r="B138" s="102">
        <v>43</v>
      </c>
      <c r="C138" s="102">
        <v>58</v>
      </c>
      <c r="D138" s="102">
        <v>3</v>
      </c>
      <c r="E138" s="584">
        <v>0.8</v>
      </c>
      <c r="F138" s="103" t="s">
        <v>874</v>
      </c>
      <c r="G138" s="102" t="s">
        <v>452</v>
      </c>
      <c r="H138" s="102" t="s">
        <v>529</v>
      </c>
      <c r="I138" s="103" t="s">
        <v>1002</v>
      </c>
      <c r="J138" s="103" t="s">
        <v>1003</v>
      </c>
      <c r="K138" s="1731" t="s">
        <v>47</v>
      </c>
      <c r="L138" s="1733" t="s">
        <v>1959</v>
      </c>
      <c r="M138" s="997">
        <f t="shared" si="4"/>
        <v>6.72</v>
      </c>
      <c r="N138" s="1772">
        <v>1.3</v>
      </c>
      <c r="O138" s="1772">
        <v>5.4</v>
      </c>
      <c r="P138" s="1772"/>
      <c r="Q138" s="1772"/>
      <c r="R138" s="1772"/>
      <c r="S138" s="1773"/>
      <c r="T138" s="1773"/>
      <c r="U138" s="1773">
        <v>0.02</v>
      </c>
      <c r="V138" s="103"/>
    </row>
    <row r="139" spans="1:22" ht="15">
      <c r="A139" s="391" t="s">
        <v>1958</v>
      </c>
      <c r="B139" s="102">
        <v>44</v>
      </c>
      <c r="C139" s="102">
        <v>28</v>
      </c>
      <c r="D139" s="102">
        <v>1</v>
      </c>
      <c r="E139" s="584">
        <v>0.4</v>
      </c>
      <c r="F139" s="103" t="s">
        <v>874</v>
      </c>
      <c r="G139" s="102" t="s">
        <v>452</v>
      </c>
      <c r="H139" s="102" t="s">
        <v>529</v>
      </c>
      <c r="I139" s="103" t="s">
        <v>1002</v>
      </c>
      <c r="J139" s="103" t="s">
        <v>1003</v>
      </c>
      <c r="K139" s="1731" t="s">
        <v>47</v>
      </c>
      <c r="L139" s="1733" t="s">
        <v>50</v>
      </c>
      <c r="M139" s="997">
        <f t="shared" si="4"/>
        <v>3.41</v>
      </c>
      <c r="N139" s="1772">
        <v>0.7</v>
      </c>
      <c r="O139" s="1772">
        <v>2</v>
      </c>
      <c r="P139" s="1772">
        <v>0.7</v>
      </c>
      <c r="Q139" s="1772"/>
      <c r="R139" s="1772"/>
      <c r="S139" s="1773"/>
      <c r="T139" s="1773"/>
      <c r="U139" s="1773">
        <v>0.01</v>
      </c>
      <c r="V139" s="103"/>
    </row>
    <row r="140" spans="1:22" ht="15">
      <c r="A140" s="391" t="s">
        <v>1958</v>
      </c>
      <c r="B140" s="102">
        <v>45</v>
      </c>
      <c r="C140" s="102">
        <v>28</v>
      </c>
      <c r="D140" s="102">
        <v>12</v>
      </c>
      <c r="E140" s="584">
        <v>0.4</v>
      </c>
      <c r="F140" s="103" t="s">
        <v>874</v>
      </c>
      <c r="G140" s="102" t="s">
        <v>452</v>
      </c>
      <c r="H140" s="102" t="s">
        <v>529</v>
      </c>
      <c r="I140" s="103" t="s">
        <v>1002</v>
      </c>
      <c r="J140" s="103" t="s">
        <v>1003</v>
      </c>
      <c r="K140" s="1731" t="s">
        <v>47</v>
      </c>
      <c r="L140" s="1733" t="s">
        <v>50</v>
      </c>
      <c r="M140" s="997">
        <f t="shared" si="4"/>
        <v>3.41</v>
      </c>
      <c r="N140" s="1772">
        <v>0.7</v>
      </c>
      <c r="O140" s="1772">
        <v>2</v>
      </c>
      <c r="P140" s="1772">
        <v>0.7</v>
      </c>
      <c r="Q140" s="1772"/>
      <c r="R140" s="1772"/>
      <c r="S140" s="1773"/>
      <c r="T140" s="1773"/>
      <c r="U140" s="1773">
        <v>0.01</v>
      </c>
      <c r="V140" s="103"/>
    </row>
    <row r="141" spans="1:22" ht="15">
      <c r="A141" s="391" t="s">
        <v>1958</v>
      </c>
      <c r="B141" s="102">
        <v>46</v>
      </c>
      <c r="C141" s="102">
        <v>6</v>
      </c>
      <c r="D141" s="102">
        <v>7</v>
      </c>
      <c r="E141" s="584">
        <v>0.3</v>
      </c>
      <c r="F141" s="103" t="s">
        <v>874</v>
      </c>
      <c r="G141" s="102" t="s">
        <v>281</v>
      </c>
      <c r="H141" s="102" t="s">
        <v>529</v>
      </c>
      <c r="I141" s="103" t="s">
        <v>1002</v>
      </c>
      <c r="J141" s="103" t="s">
        <v>1003</v>
      </c>
      <c r="K141" s="1731" t="s">
        <v>47</v>
      </c>
      <c r="L141" s="1733" t="s">
        <v>50</v>
      </c>
      <c r="M141" s="997">
        <f t="shared" si="4"/>
        <v>2.51</v>
      </c>
      <c r="N141" s="1772">
        <v>0.5</v>
      </c>
      <c r="O141" s="1772">
        <v>1.5</v>
      </c>
      <c r="P141" s="1772">
        <v>0.5</v>
      </c>
      <c r="Q141" s="1772"/>
      <c r="R141" s="1772"/>
      <c r="S141" s="1773"/>
      <c r="T141" s="1773"/>
      <c r="U141" s="1773">
        <v>0.01</v>
      </c>
      <c r="V141" s="103"/>
    </row>
    <row r="142" spans="1:22" ht="15">
      <c r="A142" s="391" t="s">
        <v>1958</v>
      </c>
      <c r="B142" s="102">
        <v>47</v>
      </c>
      <c r="C142" s="102">
        <v>62</v>
      </c>
      <c r="D142" s="102">
        <v>2</v>
      </c>
      <c r="E142" s="584">
        <v>0.9</v>
      </c>
      <c r="F142" s="103" t="s">
        <v>877</v>
      </c>
      <c r="G142" s="102" t="s">
        <v>281</v>
      </c>
      <c r="H142" s="102" t="s">
        <v>529</v>
      </c>
      <c r="I142" s="103" t="s">
        <v>1002</v>
      </c>
      <c r="J142" s="103" t="s">
        <v>1003</v>
      </c>
      <c r="K142" s="1731" t="s">
        <v>47</v>
      </c>
      <c r="L142" s="1733" t="s">
        <v>1970</v>
      </c>
      <c r="M142" s="997">
        <f>SUM(N142:U142)</f>
        <v>7.52</v>
      </c>
      <c r="N142" s="1772">
        <v>4.5</v>
      </c>
      <c r="O142" s="1772">
        <v>3</v>
      </c>
      <c r="P142" s="1772"/>
      <c r="Q142" s="1772"/>
      <c r="R142" s="1772"/>
      <c r="S142" s="1773"/>
      <c r="T142" s="1773"/>
      <c r="U142" s="1773">
        <v>0.02</v>
      </c>
      <c r="V142" s="103"/>
    </row>
    <row r="143" spans="1:22" ht="15">
      <c r="A143" s="626" t="s">
        <v>312</v>
      </c>
      <c r="B143" s="102"/>
      <c r="C143" s="619"/>
      <c r="D143" s="619"/>
      <c r="E143" s="1019">
        <f>E142+E141+E140+E139+E138+E137+E136+E135+E134+E133+E132+E131+E130+E129+E128+E127+E126+E125+E124+E123+E122+E121+E120+E119+E118+E117+E116+E115+E114+E113+E112+E111+E110+E109+E108+E107+E106+E105+E104+E103+E102+E101+E100+E99+E98+E97+E96</f>
        <v>36.5</v>
      </c>
      <c r="F143" s="615"/>
      <c r="G143" s="615"/>
      <c r="H143" s="615"/>
      <c r="I143" s="615"/>
      <c r="J143" s="615"/>
      <c r="K143" s="615"/>
      <c r="L143" s="615"/>
      <c r="M143" s="620">
        <f>M142+M141+M140+M139+M134+M133+M132+M131+M130+M129+M128+M127</f>
        <v>84.21000000000001</v>
      </c>
      <c r="N143" s="620">
        <f>N140+N139+N134+N133+N132+N131</f>
        <v>8.2</v>
      </c>
      <c r="O143" s="620">
        <f>O142+O141+O140+O139+O134+O132+O131+O130+O129+O128+O127</f>
        <v>55.400000000000006</v>
      </c>
      <c r="P143" s="620">
        <f aca="true" t="shared" si="5" ref="P143:U143">SUM(P127:P140)</f>
        <v>1.4</v>
      </c>
      <c r="Q143" s="620">
        <f t="shared" si="5"/>
        <v>0</v>
      </c>
      <c r="R143" s="627">
        <f>R127+R128+R129+R130+R131+R132+R133+R134+R139+R140+R141+R142</f>
        <v>0</v>
      </c>
      <c r="S143" s="620">
        <f t="shared" si="5"/>
        <v>0</v>
      </c>
      <c r="T143" s="620">
        <f>T127+T128+T129+T130</f>
        <v>0</v>
      </c>
      <c r="U143" s="627">
        <f t="shared" si="5"/>
        <v>0.25999999999999995</v>
      </c>
      <c r="V143" s="103"/>
    </row>
    <row r="144" spans="1:22" ht="15">
      <c r="A144" s="1004" t="s">
        <v>55</v>
      </c>
      <c r="B144" s="1274"/>
      <c r="C144" s="628"/>
      <c r="D144" s="629"/>
      <c r="E144" s="103"/>
      <c r="F144" s="103"/>
      <c r="G144" s="103"/>
      <c r="H144" s="103"/>
      <c r="I144" s="103"/>
      <c r="J144" s="103"/>
      <c r="K144" s="103"/>
      <c r="L144" s="103"/>
      <c r="M144" s="103"/>
      <c r="N144" s="102" t="s">
        <v>269</v>
      </c>
      <c r="O144" s="102" t="s">
        <v>447</v>
      </c>
      <c r="P144" s="102" t="s">
        <v>406</v>
      </c>
      <c r="Q144" s="102" t="s">
        <v>404</v>
      </c>
      <c r="R144" s="102" t="s">
        <v>449</v>
      </c>
      <c r="S144" s="102" t="s">
        <v>448</v>
      </c>
      <c r="T144" s="103" t="s">
        <v>910</v>
      </c>
      <c r="U144" s="102" t="s">
        <v>992</v>
      </c>
      <c r="V144" s="103"/>
    </row>
    <row r="145" spans="1:22" ht="15">
      <c r="A145" s="1778" t="s">
        <v>1958</v>
      </c>
      <c r="B145" s="1021">
        <v>1</v>
      </c>
      <c r="C145" s="1020">
        <v>57</v>
      </c>
      <c r="D145" s="1022">
        <v>18</v>
      </c>
      <c r="E145" s="1474">
        <v>0.4</v>
      </c>
      <c r="F145" s="1018" t="s">
        <v>874</v>
      </c>
      <c r="G145" s="1474" t="s">
        <v>463</v>
      </c>
      <c r="H145" s="1023" t="s">
        <v>529</v>
      </c>
      <c r="I145" s="103" t="s">
        <v>1002</v>
      </c>
      <c r="J145" s="103" t="s">
        <v>1003</v>
      </c>
      <c r="K145" s="1275" t="s">
        <v>58</v>
      </c>
      <c r="L145" s="1275" t="s">
        <v>182</v>
      </c>
      <c r="M145" s="997">
        <f>SUM(N145:U145)</f>
        <v>3.3</v>
      </c>
      <c r="N145" s="1779"/>
      <c r="O145" s="1780">
        <v>2.6</v>
      </c>
      <c r="P145" s="1780"/>
      <c r="Q145" s="1779"/>
      <c r="R145" s="584"/>
      <c r="S145" s="1780">
        <v>0.7</v>
      </c>
      <c r="T145" s="588"/>
      <c r="U145" s="1024"/>
      <c r="V145" s="584"/>
    </row>
    <row r="146" spans="1:22" ht="15">
      <c r="A146" s="1778" t="s">
        <v>1958</v>
      </c>
      <c r="B146" s="1020">
        <v>2</v>
      </c>
      <c r="C146" s="1020">
        <v>57</v>
      </c>
      <c r="D146" s="1020">
        <v>23</v>
      </c>
      <c r="E146" s="1781">
        <v>0.7</v>
      </c>
      <c r="F146" s="1018" t="s">
        <v>874</v>
      </c>
      <c r="G146" s="1474" t="s">
        <v>460</v>
      </c>
      <c r="H146" s="1023" t="s">
        <v>529</v>
      </c>
      <c r="I146" s="103" t="s">
        <v>1002</v>
      </c>
      <c r="J146" s="103" t="s">
        <v>1003</v>
      </c>
      <c r="K146" s="1275" t="s">
        <v>57</v>
      </c>
      <c r="L146" s="1275" t="s">
        <v>182</v>
      </c>
      <c r="M146" s="997">
        <f aca="true" t="shared" si="6" ref="M146:M179">SUM(N146:U146)</f>
        <v>5</v>
      </c>
      <c r="N146" s="1782"/>
      <c r="O146" s="1780">
        <v>4</v>
      </c>
      <c r="P146" s="1783"/>
      <c r="Q146" s="1782"/>
      <c r="R146" s="588"/>
      <c r="S146" s="1780">
        <v>1</v>
      </c>
      <c r="T146" s="588"/>
      <c r="U146" s="1024"/>
      <c r="V146" s="588"/>
    </row>
    <row r="147" spans="1:22" ht="15">
      <c r="A147" s="1778" t="s">
        <v>1958</v>
      </c>
      <c r="B147" s="1020">
        <v>3</v>
      </c>
      <c r="C147" s="1020">
        <v>58</v>
      </c>
      <c r="D147" s="1025">
        <v>43</v>
      </c>
      <c r="E147" s="1781">
        <v>0.4</v>
      </c>
      <c r="F147" s="1018" t="s">
        <v>874</v>
      </c>
      <c r="G147" s="1474" t="s">
        <v>460</v>
      </c>
      <c r="H147" s="1023" t="s">
        <v>529</v>
      </c>
      <c r="I147" s="103" t="s">
        <v>1002</v>
      </c>
      <c r="J147" s="103" t="s">
        <v>1003</v>
      </c>
      <c r="K147" s="1275" t="s">
        <v>57</v>
      </c>
      <c r="L147" s="1275" t="s">
        <v>182</v>
      </c>
      <c r="M147" s="997">
        <f t="shared" si="6"/>
        <v>2.9</v>
      </c>
      <c r="N147" s="1782"/>
      <c r="O147" s="1780">
        <v>2.3</v>
      </c>
      <c r="P147" s="1783"/>
      <c r="Q147" s="1782"/>
      <c r="R147" s="588"/>
      <c r="S147" s="1780">
        <v>0.6</v>
      </c>
      <c r="T147" s="588"/>
      <c r="U147" s="1024"/>
      <c r="V147" s="588"/>
    </row>
    <row r="148" spans="1:22" ht="15">
      <c r="A148" s="1778" t="s">
        <v>1958</v>
      </c>
      <c r="B148" s="1020">
        <v>4</v>
      </c>
      <c r="C148" s="1020">
        <v>40</v>
      </c>
      <c r="D148" s="1020" t="s">
        <v>1971</v>
      </c>
      <c r="E148" s="1781">
        <v>0.5</v>
      </c>
      <c r="F148" s="1018" t="s">
        <v>874</v>
      </c>
      <c r="G148" s="1474" t="s">
        <v>460</v>
      </c>
      <c r="H148" s="1023" t="s">
        <v>529</v>
      </c>
      <c r="I148" s="103" t="s">
        <v>1002</v>
      </c>
      <c r="J148" s="103" t="s">
        <v>1003</v>
      </c>
      <c r="K148" s="1275" t="s">
        <v>57</v>
      </c>
      <c r="L148" s="1275" t="s">
        <v>182</v>
      </c>
      <c r="M148" s="997">
        <f t="shared" si="6"/>
        <v>3.5999999999999996</v>
      </c>
      <c r="N148" s="1782"/>
      <c r="O148" s="1784">
        <v>2.9</v>
      </c>
      <c r="P148" s="1783"/>
      <c r="Q148" s="1782"/>
      <c r="R148" s="588"/>
      <c r="S148" s="1780">
        <v>0.7</v>
      </c>
      <c r="T148" s="1026"/>
      <c r="U148" s="1027"/>
      <c r="V148" s="1026"/>
    </row>
    <row r="149" spans="1:22" ht="15">
      <c r="A149" s="1778" t="s">
        <v>1958</v>
      </c>
      <c r="B149" s="1020">
        <v>5</v>
      </c>
      <c r="C149" s="1020">
        <v>40</v>
      </c>
      <c r="D149" s="1028" t="s">
        <v>1972</v>
      </c>
      <c r="E149" s="1781">
        <v>0.3</v>
      </c>
      <c r="F149" s="1018" t="s">
        <v>874</v>
      </c>
      <c r="G149" s="1474" t="s">
        <v>460</v>
      </c>
      <c r="H149" s="1023" t="s">
        <v>529</v>
      </c>
      <c r="I149" s="103" t="s">
        <v>1002</v>
      </c>
      <c r="J149" s="103" t="s">
        <v>1003</v>
      </c>
      <c r="K149" s="1275" t="s">
        <v>57</v>
      </c>
      <c r="L149" s="1275" t="s">
        <v>182</v>
      </c>
      <c r="M149" s="997">
        <f t="shared" si="6"/>
        <v>2.1</v>
      </c>
      <c r="N149" s="1782"/>
      <c r="O149" s="1780">
        <v>1.7</v>
      </c>
      <c r="P149" s="1783"/>
      <c r="Q149" s="1782"/>
      <c r="R149" s="588"/>
      <c r="S149" s="1780">
        <v>0.4</v>
      </c>
      <c r="T149" s="588"/>
      <c r="U149" s="1024"/>
      <c r="V149" s="1029"/>
    </row>
    <row r="150" spans="1:22" ht="15">
      <c r="A150" s="1778" t="s">
        <v>1958</v>
      </c>
      <c r="B150" s="1020">
        <v>6</v>
      </c>
      <c r="C150" s="1020">
        <v>48</v>
      </c>
      <c r="D150" s="1020">
        <v>45</v>
      </c>
      <c r="E150" s="1781">
        <v>0.2</v>
      </c>
      <c r="F150" s="1018" t="s">
        <v>874</v>
      </c>
      <c r="G150" s="1474" t="s">
        <v>460</v>
      </c>
      <c r="H150" s="1023" t="s">
        <v>529</v>
      </c>
      <c r="I150" s="103" t="s">
        <v>1002</v>
      </c>
      <c r="J150" s="103" t="s">
        <v>1003</v>
      </c>
      <c r="K150" s="1275" t="s">
        <v>57</v>
      </c>
      <c r="L150" s="1275" t="s">
        <v>182</v>
      </c>
      <c r="M150" s="997">
        <f t="shared" si="6"/>
        <v>1.4000000000000001</v>
      </c>
      <c r="N150" s="1782"/>
      <c r="O150" s="1780">
        <v>1.1</v>
      </c>
      <c r="P150" s="1783"/>
      <c r="Q150" s="1782"/>
      <c r="R150" s="588"/>
      <c r="S150" s="1780">
        <v>0.3</v>
      </c>
      <c r="T150" s="588"/>
      <c r="U150" s="1024"/>
      <c r="V150" s="588"/>
    </row>
    <row r="151" spans="1:22" ht="15">
      <c r="A151" s="1778" t="s">
        <v>1958</v>
      </c>
      <c r="B151" s="1020">
        <v>7</v>
      </c>
      <c r="C151" s="1020">
        <v>48</v>
      </c>
      <c r="D151" s="1028">
        <v>50</v>
      </c>
      <c r="E151" s="1781">
        <v>0.3</v>
      </c>
      <c r="F151" s="1018" t="s">
        <v>874</v>
      </c>
      <c r="G151" s="1474" t="s">
        <v>452</v>
      </c>
      <c r="H151" s="1023" t="s">
        <v>529</v>
      </c>
      <c r="I151" s="103" t="s">
        <v>1002</v>
      </c>
      <c r="J151" s="103" t="s">
        <v>1003</v>
      </c>
      <c r="K151" s="1275" t="s">
        <v>56</v>
      </c>
      <c r="L151" s="1275" t="s">
        <v>1973</v>
      </c>
      <c r="M151" s="997">
        <f t="shared" si="6"/>
        <v>2.03</v>
      </c>
      <c r="N151" s="1785">
        <v>0.4</v>
      </c>
      <c r="O151" s="1780">
        <v>1.6</v>
      </c>
      <c r="P151" s="1783"/>
      <c r="Q151" s="1783">
        <v>0.03</v>
      </c>
      <c r="R151" s="588"/>
      <c r="S151" s="1780"/>
      <c r="T151" s="588"/>
      <c r="U151" s="1024"/>
      <c r="V151" s="588"/>
    </row>
    <row r="152" spans="1:22" ht="15">
      <c r="A152" s="1778" t="s">
        <v>1958</v>
      </c>
      <c r="B152" s="1020">
        <v>8</v>
      </c>
      <c r="C152" s="1020">
        <v>52</v>
      </c>
      <c r="D152" s="1020">
        <v>1</v>
      </c>
      <c r="E152" s="1781">
        <v>0.6</v>
      </c>
      <c r="F152" s="1018" t="s">
        <v>874</v>
      </c>
      <c r="G152" s="1474" t="s">
        <v>1016</v>
      </c>
      <c r="H152" s="1023" t="s">
        <v>529</v>
      </c>
      <c r="I152" s="103" t="s">
        <v>1002</v>
      </c>
      <c r="J152" s="103" t="s">
        <v>1003</v>
      </c>
      <c r="K152" s="1275" t="s">
        <v>58</v>
      </c>
      <c r="L152" s="1275" t="s">
        <v>1974</v>
      </c>
      <c r="M152" s="997">
        <f t="shared" si="6"/>
        <v>5</v>
      </c>
      <c r="N152" s="1782"/>
      <c r="O152" s="1780">
        <v>4</v>
      </c>
      <c r="P152" s="1783"/>
      <c r="Q152" s="1783"/>
      <c r="R152" s="588"/>
      <c r="S152" s="1780"/>
      <c r="T152" s="588">
        <v>1</v>
      </c>
      <c r="U152" s="1024"/>
      <c r="V152" s="588"/>
    </row>
    <row r="153" spans="1:22" ht="15">
      <c r="A153" s="1778" t="s">
        <v>1958</v>
      </c>
      <c r="B153" s="1020">
        <v>9</v>
      </c>
      <c r="C153" s="1020">
        <v>52</v>
      </c>
      <c r="D153" s="1020">
        <v>6</v>
      </c>
      <c r="E153" s="1781">
        <v>0.6</v>
      </c>
      <c r="F153" s="1018" t="s">
        <v>874</v>
      </c>
      <c r="G153" s="1474" t="s">
        <v>460</v>
      </c>
      <c r="H153" s="1023" t="s">
        <v>529</v>
      </c>
      <c r="I153" s="103" t="s">
        <v>1002</v>
      </c>
      <c r="J153" s="103" t="s">
        <v>1003</v>
      </c>
      <c r="K153" s="1275" t="s">
        <v>57</v>
      </c>
      <c r="L153" s="1275" t="s">
        <v>182</v>
      </c>
      <c r="M153" s="997">
        <f t="shared" si="6"/>
        <v>4.3</v>
      </c>
      <c r="N153" s="1782"/>
      <c r="O153" s="1780">
        <v>3.4</v>
      </c>
      <c r="P153" s="1783"/>
      <c r="Q153" s="1783"/>
      <c r="R153" s="588"/>
      <c r="S153" s="1780">
        <v>0.9</v>
      </c>
      <c r="T153" s="588"/>
      <c r="U153" s="1024"/>
      <c r="V153" s="588"/>
    </row>
    <row r="154" spans="1:22" ht="15">
      <c r="A154" s="1778" t="s">
        <v>1958</v>
      </c>
      <c r="B154" s="1020">
        <v>10</v>
      </c>
      <c r="C154" s="1020">
        <v>56</v>
      </c>
      <c r="D154" s="1020">
        <v>20</v>
      </c>
      <c r="E154" s="1781">
        <v>0.7</v>
      </c>
      <c r="F154" s="1018" t="s">
        <v>874</v>
      </c>
      <c r="G154" s="1474" t="s">
        <v>452</v>
      </c>
      <c r="H154" s="1023" t="s">
        <v>529</v>
      </c>
      <c r="I154" s="103" t="s">
        <v>1002</v>
      </c>
      <c r="J154" s="103" t="s">
        <v>1003</v>
      </c>
      <c r="K154" s="1275" t="s">
        <v>56</v>
      </c>
      <c r="L154" s="1275" t="s">
        <v>1973</v>
      </c>
      <c r="M154" s="997">
        <f t="shared" si="6"/>
        <v>4.73</v>
      </c>
      <c r="N154" s="1785">
        <v>0.97</v>
      </c>
      <c r="O154" s="1780">
        <v>3.73</v>
      </c>
      <c r="P154" s="1783"/>
      <c r="Q154" s="1783">
        <v>0.03</v>
      </c>
      <c r="R154" s="588"/>
      <c r="S154" s="1780"/>
      <c r="T154" s="588"/>
      <c r="U154" s="1024"/>
      <c r="V154" s="588"/>
    </row>
    <row r="155" spans="1:22" ht="15">
      <c r="A155" s="1778" t="s">
        <v>1958</v>
      </c>
      <c r="B155" s="1020">
        <v>11</v>
      </c>
      <c r="C155" s="1020">
        <v>56</v>
      </c>
      <c r="D155" s="1020" t="s">
        <v>1975</v>
      </c>
      <c r="E155" s="1781">
        <v>0.8</v>
      </c>
      <c r="F155" s="1018" t="s">
        <v>874</v>
      </c>
      <c r="G155" s="1474" t="s">
        <v>463</v>
      </c>
      <c r="H155" s="1023" t="s">
        <v>529</v>
      </c>
      <c r="I155" s="103" t="s">
        <v>1002</v>
      </c>
      <c r="J155" s="103" t="s">
        <v>1003</v>
      </c>
      <c r="K155" s="1275" t="s">
        <v>58</v>
      </c>
      <c r="L155" s="1275" t="s">
        <v>182</v>
      </c>
      <c r="M155" s="997">
        <f t="shared" si="6"/>
        <v>6.7</v>
      </c>
      <c r="N155" s="1785"/>
      <c r="O155" s="1780">
        <v>5.4</v>
      </c>
      <c r="P155" s="1783"/>
      <c r="Q155" s="1783"/>
      <c r="R155" s="588"/>
      <c r="S155" s="1780">
        <v>1.3</v>
      </c>
      <c r="T155" s="588"/>
      <c r="U155" s="1024"/>
      <c r="V155" s="588"/>
    </row>
    <row r="156" spans="1:22" ht="15">
      <c r="A156" s="1778" t="s">
        <v>1958</v>
      </c>
      <c r="B156" s="1020">
        <v>12</v>
      </c>
      <c r="C156" s="1020">
        <v>56</v>
      </c>
      <c r="D156" s="1020" t="s">
        <v>1940</v>
      </c>
      <c r="E156" s="1781">
        <v>0.7</v>
      </c>
      <c r="F156" s="1018" t="s">
        <v>874</v>
      </c>
      <c r="G156" s="1474" t="s">
        <v>463</v>
      </c>
      <c r="H156" s="1023" t="s">
        <v>529</v>
      </c>
      <c r="I156" s="103" t="s">
        <v>1002</v>
      </c>
      <c r="J156" s="103" t="s">
        <v>1003</v>
      </c>
      <c r="K156" s="1275" t="s">
        <v>58</v>
      </c>
      <c r="L156" s="1275" t="s">
        <v>182</v>
      </c>
      <c r="M156" s="997">
        <f t="shared" si="6"/>
        <v>5.8</v>
      </c>
      <c r="N156" s="1785"/>
      <c r="O156" s="1780">
        <v>4.6</v>
      </c>
      <c r="P156" s="1783"/>
      <c r="Q156" s="1783"/>
      <c r="R156" s="588"/>
      <c r="S156" s="1780">
        <v>1.2</v>
      </c>
      <c r="T156" s="588"/>
      <c r="U156" s="1024"/>
      <c r="V156" s="588"/>
    </row>
    <row r="157" spans="1:22" ht="15">
      <c r="A157" s="1778" t="s">
        <v>1958</v>
      </c>
      <c r="B157" s="1020">
        <v>13</v>
      </c>
      <c r="C157" s="1020">
        <v>58</v>
      </c>
      <c r="D157" s="1020">
        <v>7</v>
      </c>
      <c r="E157" s="1781">
        <v>0.3</v>
      </c>
      <c r="F157" s="1018" t="s">
        <v>874</v>
      </c>
      <c r="G157" s="1474" t="s">
        <v>460</v>
      </c>
      <c r="H157" s="1023" t="s">
        <v>529</v>
      </c>
      <c r="I157" s="103" t="s">
        <v>1002</v>
      </c>
      <c r="J157" s="103" t="s">
        <v>1003</v>
      </c>
      <c r="K157" s="1275" t="s">
        <v>57</v>
      </c>
      <c r="L157" s="1275" t="s">
        <v>182</v>
      </c>
      <c r="M157" s="997">
        <f t="shared" si="6"/>
        <v>2.1</v>
      </c>
      <c r="N157" s="1785"/>
      <c r="O157" s="1780">
        <v>1.7</v>
      </c>
      <c r="P157" s="1783"/>
      <c r="Q157" s="1783"/>
      <c r="R157" s="588"/>
      <c r="S157" s="1780">
        <v>0.4</v>
      </c>
      <c r="T157" s="588"/>
      <c r="U157" s="1024"/>
      <c r="V157" s="588"/>
    </row>
    <row r="158" spans="1:22" ht="15">
      <c r="A158" s="1778" t="s">
        <v>1958</v>
      </c>
      <c r="B158" s="1020">
        <v>14</v>
      </c>
      <c r="C158" s="1020">
        <v>58</v>
      </c>
      <c r="D158" s="1020">
        <v>35</v>
      </c>
      <c r="E158" s="1781">
        <v>0.3</v>
      </c>
      <c r="F158" s="1018" t="s">
        <v>874</v>
      </c>
      <c r="G158" s="1474" t="s">
        <v>460</v>
      </c>
      <c r="H158" s="1023" t="s">
        <v>529</v>
      </c>
      <c r="I158" s="103" t="s">
        <v>1002</v>
      </c>
      <c r="J158" s="103" t="s">
        <v>1003</v>
      </c>
      <c r="K158" s="1275" t="s">
        <v>57</v>
      </c>
      <c r="L158" s="1275" t="s">
        <v>182</v>
      </c>
      <c r="M158" s="997">
        <f t="shared" si="6"/>
        <v>2.1</v>
      </c>
      <c r="N158" s="1785"/>
      <c r="O158" s="1780">
        <v>1.7</v>
      </c>
      <c r="P158" s="1783"/>
      <c r="Q158" s="1783"/>
      <c r="R158" s="588"/>
      <c r="S158" s="1780">
        <v>0.4</v>
      </c>
      <c r="T158" s="588"/>
      <c r="U158" s="1024"/>
      <c r="V158" s="588"/>
    </row>
    <row r="159" spans="1:22" ht="15">
      <c r="A159" s="1778" t="s">
        <v>1958</v>
      </c>
      <c r="B159" s="1020">
        <v>15</v>
      </c>
      <c r="C159" s="1020">
        <v>58</v>
      </c>
      <c r="D159" s="1020">
        <v>37</v>
      </c>
      <c r="E159" s="1781">
        <v>0.5</v>
      </c>
      <c r="F159" s="1018" t="s">
        <v>874</v>
      </c>
      <c r="G159" s="1474" t="s">
        <v>452</v>
      </c>
      <c r="H159" s="1023" t="s">
        <v>529</v>
      </c>
      <c r="I159" s="103" t="s">
        <v>1002</v>
      </c>
      <c r="J159" s="103" t="s">
        <v>1003</v>
      </c>
      <c r="K159" s="1275" t="s">
        <v>56</v>
      </c>
      <c r="L159" s="1275" t="s">
        <v>1973</v>
      </c>
      <c r="M159" s="997">
        <f t="shared" si="6"/>
        <v>3.325</v>
      </c>
      <c r="N159" s="1785">
        <v>0.6</v>
      </c>
      <c r="O159" s="1780">
        <v>2.7</v>
      </c>
      <c r="P159" s="1785"/>
      <c r="Q159" s="1783">
        <v>0.025</v>
      </c>
      <c r="R159" s="588"/>
      <c r="S159" s="1780"/>
      <c r="T159" s="588"/>
      <c r="U159" s="1024"/>
      <c r="V159" s="588"/>
    </row>
    <row r="160" spans="1:22" ht="15">
      <c r="A160" s="1778" t="s">
        <v>1958</v>
      </c>
      <c r="B160" s="1020">
        <v>16</v>
      </c>
      <c r="C160" s="1020">
        <v>64</v>
      </c>
      <c r="D160" s="1020">
        <v>4</v>
      </c>
      <c r="E160" s="1781">
        <v>0.2</v>
      </c>
      <c r="F160" s="1018" t="s">
        <v>874</v>
      </c>
      <c r="G160" s="1474" t="s">
        <v>452</v>
      </c>
      <c r="H160" s="1023" t="s">
        <v>529</v>
      </c>
      <c r="I160" s="103" t="s">
        <v>1002</v>
      </c>
      <c r="J160" s="103" t="s">
        <v>1003</v>
      </c>
      <c r="K160" s="1275" t="s">
        <v>56</v>
      </c>
      <c r="L160" s="1275" t="s">
        <v>1973</v>
      </c>
      <c r="M160" s="997">
        <f t="shared" si="6"/>
        <v>1.3</v>
      </c>
      <c r="N160" s="1785">
        <v>0.3</v>
      </c>
      <c r="O160" s="1780">
        <v>1</v>
      </c>
      <c r="P160" s="1785"/>
      <c r="Q160" s="1783"/>
      <c r="R160" s="588"/>
      <c r="S160" s="1780"/>
      <c r="T160" s="588"/>
      <c r="U160" s="1024"/>
      <c r="V160" s="588"/>
    </row>
    <row r="161" spans="1:22" ht="15">
      <c r="A161" s="1778" t="s">
        <v>1958</v>
      </c>
      <c r="B161" s="1020">
        <v>17</v>
      </c>
      <c r="C161" s="1020">
        <v>64</v>
      </c>
      <c r="D161" s="1020">
        <v>19</v>
      </c>
      <c r="E161" s="1781">
        <v>1</v>
      </c>
      <c r="F161" s="1018" t="s">
        <v>874</v>
      </c>
      <c r="G161" s="1474" t="s">
        <v>452</v>
      </c>
      <c r="H161" s="1023" t="s">
        <v>529</v>
      </c>
      <c r="I161" s="103" t="s">
        <v>1002</v>
      </c>
      <c r="J161" s="103" t="s">
        <v>1003</v>
      </c>
      <c r="K161" s="1275" t="s">
        <v>56</v>
      </c>
      <c r="L161" s="1275" t="s">
        <v>1973</v>
      </c>
      <c r="M161" s="997">
        <f t="shared" si="6"/>
        <v>6.65</v>
      </c>
      <c r="N161" s="1785">
        <v>1.2</v>
      </c>
      <c r="O161" s="1780">
        <v>5.4</v>
      </c>
      <c r="P161" s="1785"/>
      <c r="Q161" s="1783">
        <v>0.05</v>
      </c>
      <c r="R161" s="588"/>
      <c r="S161" s="1780"/>
      <c r="T161" s="588"/>
      <c r="U161" s="1024"/>
      <c r="V161" s="588"/>
    </row>
    <row r="162" spans="1:22" ht="15">
      <c r="A162" s="1778" t="s">
        <v>1958</v>
      </c>
      <c r="B162" s="1030">
        <v>18</v>
      </c>
      <c r="C162" s="1030">
        <v>14</v>
      </c>
      <c r="D162" s="1030">
        <v>7</v>
      </c>
      <c r="E162" s="1786">
        <v>1</v>
      </c>
      <c r="F162" s="1031" t="s">
        <v>874</v>
      </c>
      <c r="G162" s="1787" t="s">
        <v>452</v>
      </c>
      <c r="H162" s="1023" t="s">
        <v>529</v>
      </c>
      <c r="I162" s="103" t="s">
        <v>1002</v>
      </c>
      <c r="J162" s="103" t="s">
        <v>1003</v>
      </c>
      <c r="K162" s="1788" t="s">
        <v>56</v>
      </c>
      <c r="L162" s="1275" t="s">
        <v>1973</v>
      </c>
      <c r="M162" s="997">
        <f t="shared" si="6"/>
        <v>6.65</v>
      </c>
      <c r="N162" s="1789">
        <v>1.2</v>
      </c>
      <c r="O162" s="1790">
        <v>5.4</v>
      </c>
      <c r="P162" s="1789"/>
      <c r="Q162" s="1791">
        <v>0.05</v>
      </c>
      <c r="R162" s="589"/>
      <c r="S162" s="1790"/>
      <c r="T162" s="589"/>
      <c r="U162" s="1032"/>
      <c r="V162" s="589"/>
    </row>
    <row r="163" spans="1:22" ht="15">
      <c r="A163" s="1778" t="s">
        <v>1958</v>
      </c>
      <c r="B163" s="1030">
        <v>19</v>
      </c>
      <c r="C163" s="1030">
        <v>57</v>
      </c>
      <c r="D163" s="1030">
        <v>1</v>
      </c>
      <c r="E163" s="1786">
        <v>1</v>
      </c>
      <c r="F163" s="1031" t="s">
        <v>874</v>
      </c>
      <c r="G163" s="1787" t="s">
        <v>460</v>
      </c>
      <c r="H163" s="1023" t="s">
        <v>529</v>
      </c>
      <c r="I163" s="103" t="s">
        <v>1002</v>
      </c>
      <c r="J163" s="103" t="s">
        <v>1003</v>
      </c>
      <c r="K163" s="1788" t="s">
        <v>57</v>
      </c>
      <c r="L163" s="1275" t="s">
        <v>182</v>
      </c>
      <c r="M163" s="997">
        <f t="shared" si="6"/>
        <v>7.1</v>
      </c>
      <c r="N163" s="1789"/>
      <c r="O163" s="1790">
        <v>5.7</v>
      </c>
      <c r="P163" s="1789"/>
      <c r="Q163" s="1791"/>
      <c r="R163" s="589"/>
      <c r="S163" s="1790">
        <v>1.4</v>
      </c>
      <c r="T163" s="589"/>
      <c r="U163" s="1032"/>
      <c r="V163" s="589"/>
    </row>
    <row r="164" spans="1:22" ht="15">
      <c r="A164" s="1778" t="s">
        <v>1958</v>
      </c>
      <c r="B164" s="1030">
        <v>20</v>
      </c>
      <c r="C164" s="1030">
        <v>4</v>
      </c>
      <c r="D164" s="1030">
        <v>13</v>
      </c>
      <c r="E164" s="1786">
        <v>0.7</v>
      </c>
      <c r="F164" s="1031" t="s">
        <v>1976</v>
      </c>
      <c r="G164" s="1787" t="s">
        <v>452</v>
      </c>
      <c r="H164" s="1023" t="s">
        <v>529</v>
      </c>
      <c r="I164" s="103" t="s">
        <v>1002</v>
      </c>
      <c r="J164" s="103" t="s">
        <v>1003</v>
      </c>
      <c r="K164" s="1788" t="s">
        <v>56</v>
      </c>
      <c r="L164" s="1275" t="s">
        <v>181</v>
      </c>
      <c r="M164" s="997">
        <f t="shared" si="6"/>
        <v>4.75</v>
      </c>
      <c r="N164" s="1789">
        <v>3.7</v>
      </c>
      <c r="O164" s="1790"/>
      <c r="P164" s="1789">
        <v>1</v>
      </c>
      <c r="Q164" s="1791">
        <v>0.05</v>
      </c>
      <c r="R164" s="589"/>
      <c r="S164" s="1790"/>
      <c r="T164" s="589"/>
      <c r="U164" s="1032"/>
      <c r="V164" s="589"/>
    </row>
    <row r="165" spans="1:22" ht="15">
      <c r="A165" s="1778" t="s">
        <v>1958</v>
      </c>
      <c r="B165" s="1030">
        <v>21</v>
      </c>
      <c r="C165" s="1030">
        <v>60</v>
      </c>
      <c r="D165" s="1030">
        <v>3</v>
      </c>
      <c r="E165" s="1786">
        <v>0.9</v>
      </c>
      <c r="F165" s="1031" t="s">
        <v>874</v>
      </c>
      <c r="G165" s="1787" t="s">
        <v>463</v>
      </c>
      <c r="H165" s="1023" t="s">
        <v>529</v>
      </c>
      <c r="I165" s="103" t="s">
        <v>1002</v>
      </c>
      <c r="J165" s="103" t="s">
        <v>1003</v>
      </c>
      <c r="K165" s="1788" t="s">
        <v>58</v>
      </c>
      <c r="L165" s="1275" t="s">
        <v>182</v>
      </c>
      <c r="M165" s="997">
        <f t="shared" si="6"/>
        <v>6</v>
      </c>
      <c r="N165" s="1789"/>
      <c r="O165" s="1790">
        <v>4.8</v>
      </c>
      <c r="P165" s="1789"/>
      <c r="Q165" s="1791"/>
      <c r="R165" s="589"/>
      <c r="S165" s="1790">
        <v>1.2</v>
      </c>
      <c r="T165" s="589"/>
      <c r="U165" s="1032"/>
      <c r="V165" s="589"/>
    </row>
    <row r="166" spans="1:22" ht="15">
      <c r="A166" s="1778" t="s">
        <v>1958</v>
      </c>
      <c r="B166" s="1030">
        <v>22</v>
      </c>
      <c r="C166" s="1030">
        <v>27</v>
      </c>
      <c r="D166" s="1030">
        <v>29</v>
      </c>
      <c r="E166" s="1786">
        <v>0.1</v>
      </c>
      <c r="F166" s="1031" t="s">
        <v>874</v>
      </c>
      <c r="G166" s="1787" t="s">
        <v>460</v>
      </c>
      <c r="H166" s="1023" t="s">
        <v>529</v>
      </c>
      <c r="I166" s="103" t="s">
        <v>1002</v>
      </c>
      <c r="J166" s="103" t="s">
        <v>1003</v>
      </c>
      <c r="K166" s="1788" t="s">
        <v>57</v>
      </c>
      <c r="L166" s="1275" t="s">
        <v>182</v>
      </c>
      <c r="M166" s="997">
        <f t="shared" si="6"/>
        <v>0.7</v>
      </c>
      <c r="N166" s="1789"/>
      <c r="O166" s="1790">
        <v>0.6</v>
      </c>
      <c r="P166" s="1789">
        <v>0.1</v>
      </c>
      <c r="Q166" s="1791"/>
      <c r="R166" s="589"/>
      <c r="S166" s="1790"/>
      <c r="T166" s="589"/>
      <c r="U166" s="1032"/>
      <c r="V166" s="589"/>
    </row>
    <row r="167" spans="1:22" ht="15">
      <c r="A167" s="1778" t="s">
        <v>1958</v>
      </c>
      <c r="B167" s="1030">
        <v>23</v>
      </c>
      <c r="C167" s="1030">
        <v>23</v>
      </c>
      <c r="D167" s="1030">
        <v>14</v>
      </c>
      <c r="E167" s="1786">
        <v>0.4</v>
      </c>
      <c r="F167" s="1031" t="s">
        <v>874</v>
      </c>
      <c r="G167" s="1787" t="s">
        <v>463</v>
      </c>
      <c r="H167" s="1023" t="s">
        <v>529</v>
      </c>
      <c r="I167" s="103" t="s">
        <v>1002</v>
      </c>
      <c r="J167" s="103" t="s">
        <v>1003</v>
      </c>
      <c r="K167" s="1788" t="s">
        <v>58</v>
      </c>
      <c r="L167" s="1275" t="s">
        <v>182</v>
      </c>
      <c r="M167" s="997">
        <f t="shared" si="6"/>
        <v>3.3</v>
      </c>
      <c r="N167" s="1789"/>
      <c r="O167" s="1790">
        <v>2.6</v>
      </c>
      <c r="P167" s="1789"/>
      <c r="Q167" s="1791"/>
      <c r="R167" s="588"/>
      <c r="S167" s="1790">
        <v>0.7</v>
      </c>
      <c r="T167" s="588"/>
      <c r="U167" s="588"/>
      <c r="V167" s="588"/>
    </row>
    <row r="168" spans="1:22" ht="15">
      <c r="A168" s="1778" t="s">
        <v>1958</v>
      </c>
      <c r="B168" s="1030">
        <v>24</v>
      </c>
      <c r="C168" s="1030">
        <v>26</v>
      </c>
      <c r="D168" s="1030">
        <v>5</v>
      </c>
      <c r="E168" s="1786">
        <v>0.2</v>
      </c>
      <c r="F168" s="1031" t="s">
        <v>874</v>
      </c>
      <c r="G168" s="1787" t="s">
        <v>460</v>
      </c>
      <c r="H168" s="1023" t="s">
        <v>529</v>
      </c>
      <c r="I168" s="103" t="s">
        <v>1002</v>
      </c>
      <c r="J168" s="103" t="s">
        <v>1003</v>
      </c>
      <c r="K168" s="1788" t="s">
        <v>57</v>
      </c>
      <c r="L168" s="1275" t="s">
        <v>182</v>
      </c>
      <c r="M168" s="997">
        <f t="shared" si="6"/>
        <v>1.4000000000000001</v>
      </c>
      <c r="N168" s="1789"/>
      <c r="O168" s="1790">
        <v>1.1</v>
      </c>
      <c r="P168" s="1789"/>
      <c r="Q168" s="1791"/>
      <c r="R168" s="588"/>
      <c r="S168" s="1790">
        <v>0.3</v>
      </c>
      <c r="T168" s="588"/>
      <c r="U168" s="588"/>
      <c r="V168" s="588"/>
    </row>
    <row r="169" spans="1:22" ht="15">
      <c r="A169" s="1778" t="s">
        <v>1958</v>
      </c>
      <c r="B169" s="1030">
        <v>25</v>
      </c>
      <c r="C169" s="1030">
        <v>26</v>
      </c>
      <c r="D169" s="1030">
        <v>6</v>
      </c>
      <c r="E169" s="1786">
        <v>0.3</v>
      </c>
      <c r="F169" s="1031" t="s">
        <v>874</v>
      </c>
      <c r="G169" s="1787" t="s">
        <v>452</v>
      </c>
      <c r="H169" s="1023" t="s">
        <v>529</v>
      </c>
      <c r="I169" s="103" t="s">
        <v>1002</v>
      </c>
      <c r="J169" s="103" t="s">
        <v>1003</v>
      </c>
      <c r="K169" s="1788" t="s">
        <v>56</v>
      </c>
      <c r="L169" s="1275" t="s">
        <v>1973</v>
      </c>
      <c r="M169" s="997">
        <f t="shared" si="6"/>
        <v>2.0300000000000002</v>
      </c>
      <c r="N169" s="1789"/>
      <c r="O169" s="1790">
        <v>1.6</v>
      </c>
      <c r="P169" s="1791"/>
      <c r="Q169" s="1791">
        <v>0.03</v>
      </c>
      <c r="R169" s="588"/>
      <c r="S169" s="1790">
        <v>0.4</v>
      </c>
      <c r="T169" s="588"/>
      <c r="U169" s="588"/>
      <c r="V169" s="588"/>
    </row>
    <row r="170" spans="1:22" ht="15">
      <c r="A170" s="1778" t="s">
        <v>1958</v>
      </c>
      <c r="B170" s="1030">
        <v>26</v>
      </c>
      <c r="C170" s="1030">
        <v>27</v>
      </c>
      <c r="D170" s="1030">
        <v>13</v>
      </c>
      <c r="E170" s="1786">
        <v>0.2</v>
      </c>
      <c r="F170" s="1031" t="s">
        <v>874</v>
      </c>
      <c r="G170" s="1787" t="s">
        <v>460</v>
      </c>
      <c r="H170" s="1023" t="s">
        <v>529</v>
      </c>
      <c r="I170" s="103" t="s">
        <v>1002</v>
      </c>
      <c r="J170" s="103" t="s">
        <v>1003</v>
      </c>
      <c r="K170" s="1788" t="s">
        <v>57</v>
      </c>
      <c r="L170" s="1275" t="s">
        <v>182</v>
      </c>
      <c r="M170" s="997">
        <f t="shared" si="6"/>
        <v>1.4000000000000001</v>
      </c>
      <c r="N170" s="1789"/>
      <c r="O170" s="1790">
        <v>1.1</v>
      </c>
      <c r="P170" s="1791"/>
      <c r="Q170" s="1791"/>
      <c r="R170" s="588"/>
      <c r="S170" s="1790">
        <v>0.3</v>
      </c>
      <c r="T170" s="588"/>
      <c r="U170" s="588"/>
      <c r="V170" s="588"/>
    </row>
    <row r="171" spans="1:22" ht="15">
      <c r="A171" s="1778" t="s">
        <v>1958</v>
      </c>
      <c r="B171" s="1030">
        <v>27</v>
      </c>
      <c r="C171" s="1030">
        <v>27</v>
      </c>
      <c r="D171" s="1030">
        <v>9</v>
      </c>
      <c r="E171" s="1786">
        <v>0.3</v>
      </c>
      <c r="F171" s="1031" t="s">
        <v>874</v>
      </c>
      <c r="G171" s="1787" t="s">
        <v>460</v>
      </c>
      <c r="H171" s="1023" t="s">
        <v>529</v>
      </c>
      <c r="I171" s="103" t="s">
        <v>1002</v>
      </c>
      <c r="J171" s="103" t="s">
        <v>1003</v>
      </c>
      <c r="K171" s="1788" t="s">
        <v>57</v>
      </c>
      <c r="L171" s="1275" t="s">
        <v>182</v>
      </c>
      <c r="M171" s="997">
        <f t="shared" si="6"/>
        <v>2.1</v>
      </c>
      <c r="N171" s="1789"/>
      <c r="O171" s="1790">
        <v>1.7</v>
      </c>
      <c r="P171" s="1791"/>
      <c r="Q171" s="1791"/>
      <c r="R171" s="588"/>
      <c r="S171" s="1790">
        <v>0.4</v>
      </c>
      <c r="T171" s="588"/>
      <c r="U171" s="588"/>
      <c r="V171" s="588"/>
    </row>
    <row r="172" spans="1:22" ht="15">
      <c r="A172" s="1778" t="s">
        <v>1958</v>
      </c>
      <c r="B172" s="1030">
        <v>28</v>
      </c>
      <c r="C172" s="1030">
        <v>33</v>
      </c>
      <c r="D172" s="1030">
        <v>28</v>
      </c>
      <c r="E172" s="1786">
        <v>0.5</v>
      </c>
      <c r="F172" s="1031" t="s">
        <v>874</v>
      </c>
      <c r="G172" s="1787" t="s">
        <v>463</v>
      </c>
      <c r="H172" s="1023" t="s">
        <v>529</v>
      </c>
      <c r="I172" s="103" t="s">
        <v>1002</v>
      </c>
      <c r="J172" s="103" t="s">
        <v>1003</v>
      </c>
      <c r="K172" s="1788" t="s">
        <v>58</v>
      </c>
      <c r="L172" s="1275" t="s">
        <v>182</v>
      </c>
      <c r="M172" s="997">
        <f t="shared" si="6"/>
        <v>4.2</v>
      </c>
      <c r="N172" s="1789"/>
      <c r="O172" s="1790">
        <v>3.3</v>
      </c>
      <c r="P172" s="1791"/>
      <c r="Q172" s="1791"/>
      <c r="R172" s="588"/>
      <c r="S172" s="1790">
        <v>0.9</v>
      </c>
      <c r="T172" s="588"/>
      <c r="U172" s="588"/>
      <c r="V172" s="588"/>
    </row>
    <row r="173" spans="1:22" ht="15">
      <c r="A173" s="1778" t="s">
        <v>1958</v>
      </c>
      <c r="B173" s="1030">
        <v>29</v>
      </c>
      <c r="C173" s="1030">
        <v>41</v>
      </c>
      <c r="D173" s="1030">
        <v>24</v>
      </c>
      <c r="E173" s="1786">
        <v>0.4</v>
      </c>
      <c r="F173" s="1031" t="s">
        <v>874</v>
      </c>
      <c r="G173" s="1787" t="s">
        <v>463</v>
      </c>
      <c r="H173" s="1023" t="s">
        <v>529</v>
      </c>
      <c r="I173" s="103" t="s">
        <v>1002</v>
      </c>
      <c r="J173" s="103" t="s">
        <v>1003</v>
      </c>
      <c r="K173" s="1788" t="s">
        <v>58</v>
      </c>
      <c r="L173" s="1275" t="s">
        <v>182</v>
      </c>
      <c r="M173" s="997">
        <f t="shared" si="6"/>
        <v>3.3</v>
      </c>
      <c r="N173" s="1789"/>
      <c r="O173" s="1790">
        <v>2.6</v>
      </c>
      <c r="P173" s="1791"/>
      <c r="Q173" s="1791"/>
      <c r="R173" s="588"/>
      <c r="S173" s="1790">
        <v>0.7</v>
      </c>
      <c r="T173" s="588"/>
      <c r="U173" s="588"/>
      <c r="V173" s="588"/>
    </row>
    <row r="174" spans="1:22" ht="15">
      <c r="A174" s="1778" t="s">
        <v>1958</v>
      </c>
      <c r="B174" s="1030">
        <v>30</v>
      </c>
      <c r="C174" s="1030">
        <v>42</v>
      </c>
      <c r="D174" s="1030">
        <v>31</v>
      </c>
      <c r="E174" s="1786">
        <v>0.5</v>
      </c>
      <c r="F174" s="1031" t="s">
        <v>874</v>
      </c>
      <c r="G174" s="1787" t="s">
        <v>460</v>
      </c>
      <c r="H174" s="1023" t="s">
        <v>529</v>
      </c>
      <c r="I174" s="103" t="s">
        <v>1002</v>
      </c>
      <c r="J174" s="103" t="s">
        <v>1003</v>
      </c>
      <c r="K174" s="1275" t="s">
        <v>57</v>
      </c>
      <c r="L174" s="1275" t="s">
        <v>182</v>
      </c>
      <c r="M174" s="997">
        <f t="shared" si="6"/>
        <v>3.5999999999999996</v>
      </c>
      <c r="N174" s="1789"/>
      <c r="O174" s="1780">
        <v>2.9</v>
      </c>
      <c r="P174" s="1792"/>
      <c r="Q174" s="1791"/>
      <c r="R174" s="588"/>
      <c r="S174" s="1780">
        <v>0.7</v>
      </c>
      <c r="T174" s="588"/>
      <c r="U174" s="588"/>
      <c r="V174" s="588"/>
    </row>
    <row r="175" spans="1:22" ht="15">
      <c r="A175" s="1778" t="s">
        <v>1958</v>
      </c>
      <c r="B175" s="1030">
        <v>31</v>
      </c>
      <c r="C175" s="1030">
        <v>42</v>
      </c>
      <c r="D175" s="1030">
        <v>4</v>
      </c>
      <c r="E175" s="1786">
        <v>0.4</v>
      </c>
      <c r="F175" s="1031" t="s">
        <v>874</v>
      </c>
      <c r="G175" s="1787" t="s">
        <v>452</v>
      </c>
      <c r="H175" s="1023" t="s">
        <v>529</v>
      </c>
      <c r="I175" s="103" t="s">
        <v>1002</v>
      </c>
      <c r="J175" s="103" t="s">
        <v>1003</v>
      </c>
      <c r="K175" s="1788" t="s">
        <v>56</v>
      </c>
      <c r="L175" s="1275" t="s">
        <v>1973</v>
      </c>
      <c r="M175" s="997">
        <f t="shared" si="6"/>
        <v>2.64</v>
      </c>
      <c r="N175" s="1789">
        <v>0.5</v>
      </c>
      <c r="O175" s="1790">
        <v>2.1</v>
      </c>
      <c r="P175" s="1792"/>
      <c r="Q175" s="1791">
        <v>0.04</v>
      </c>
      <c r="R175" s="588"/>
      <c r="S175" s="1793"/>
      <c r="T175" s="588"/>
      <c r="U175" s="588"/>
      <c r="V175" s="588"/>
    </row>
    <row r="176" spans="1:22" ht="15">
      <c r="A176" s="1778" t="s">
        <v>1958</v>
      </c>
      <c r="B176" s="1030">
        <v>32</v>
      </c>
      <c r="C176" s="1030">
        <v>43</v>
      </c>
      <c r="D176" s="1030">
        <v>27</v>
      </c>
      <c r="E176" s="1786">
        <v>0.5</v>
      </c>
      <c r="F176" s="1031" t="s">
        <v>874</v>
      </c>
      <c r="G176" s="1787" t="s">
        <v>452</v>
      </c>
      <c r="H176" s="1023" t="s">
        <v>529</v>
      </c>
      <c r="I176" s="103" t="s">
        <v>1002</v>
      </c>
      <c r="J176" s="103" t="s">
        <v>1003</v>
      </c>
      <c r="K176" s="1788" t="s">
        <v>56</v>
      </c>
      <c r="L176" s="1275" t="s">
        <v>1973</v>
      </c>
      <c r="M176" s="997">
        <f t="shared" si="6"/>
        <v>3.325</v>
      </c>
      <c r="N176" s="1789">
        <v>0.6</v>
      </c>
      <c r="O176" s="1790">
        <v>2.7</v>
      </c>
      <c r="P176" s="1791"/>
      <c r="Q176" s="1794">
        <v>0.025</v>
      </c>
      <c r="R176" s="588"/>
      <c r="S176" s="1790"/>
      <c r="T176" s="588"/>
      <c r="U176" s="588"/>
      <c r="V176" s="588"/>
    </row>
    <row r="177" spans="1:22" ht="15">
      <c r="A177" s="1778" t="s">
        <v>1958</v>
      </c>
      <c r="B177" s="1030">
        <v>33</v>
      </c>
      <c r="C177" s="1030">
        <v>43</v>
      </c>
      <c r="D177" s="1030">
        <v>28</v>
      </c>
      <c r="E177" s="1786">
        <v>0.4</v>
      </c>
      <c r="F177" s="1031" t="s">
        <v>874</v>
      </c>
      <c r="G177" s="1787" t="s">
        <v>460</v>
      </c>
      <c r="H177" s="1023" t="s">
        <v>529</v>
      </c>
      <c r="I177" s="103" t="s">
        <v>1002</v>
      </c>
      <c r="J177" s="103" t="s">
        <v>1003</v>
      </c>
      <c r="K177" s="1788" t="s">
        <v>57</v>
      </c>
      <c r="L177" s="1275" t="s">
        <v>182</v>
      </c>
      <c r="M177" s="997">
        <f t="shared" si="6"/>
        <v>2.9</v>
      </c>
      <c r="N177" s="1789"/>
      <c r="O177" s="1790">
        <v>2.3</v>
      </c>
      <c r="P177" s="1791"/>
      <c r="Q177" s="1794"/>
      <c r="R177" s="588"/>
      <c r="S177" s="1790">
        <v>0.6</v>
      </c>
      <c r="T177" s="588"/>
      <c r="U177" s="588"/>
      <c r="V177" s="588"/>
    </row>
    <row r="178" spans="1:22" ht="15">
      <c r="A178" s="1778" t="s">
        <v>1958</v>
      </c>
      <c r="B178" s="1030">
        <v>34</v>
      </c>
      <c r="C178" s="1030">
        <v>45</v>
      </c>
      <c r="D178" s="1030" t="s">
        <v>1977</v>
      </c>
      <c r="E178" s="1786">
        <v>0.5</v>
      </c>
      <c r="F178" s="1031" t="s">
        <v>874</v>
      </c>
      <c r="G178" s="1787" t="s">
        <v>463</v>
      </c>
      <c r="H178" s="1023" t="s">
        <v>529</v>
      </c>
      <c r="I178" s="103" t="s">
        <v>1002</v>
      </c>
      <c r="J178" s="103" t="s">
        <v>1003</v>
      </c>
      <c r="K178" s="1788" t="s">
        <v>58</v>
      </c>
      <c r="L178" s="1275" t="s">
        <v>182</v>
      </c>
      <c r="M178" s="997">
        <f t="shared" si="6"/>
        <v>4.2</v>
      </c>
      <c r="N178" s="1789"/>
      <c r="O178" s="1790">
        <v>3.3</v>
      </c>
      <c r="P178" s="1791"/>
      <c r="Q178" s="1794"/>
      <c r="R178" s="588"/>
      <c r="S178" s="1790">
        <v>0.9</v>
      </c>
      <c r="T178" s="588"/>
      <c r="U178" s="588"/>
      <c r="V178" s="588"/>
    </row>
    <row r="179" spans="1:22" ht="15">
      <c r="A179" s="1778" t="s">
        <v>1958</v>
      </c>
      <c r="B179" s="1020">
        <v>35</v>
      </c>
      <c r="C179" s="1020">
        <v>45</v>
      </c>
      <c r="D179" s="1020" t="s">
        <v>1978</v>
      </c>
      <c r="E179" s="1786">
        <v>0.2</v>
      </c>
      <c r="F179" s="1018" t="s">
        <v>874</v>
      </c>
      <c r="G179" s="1787" t="s">
        <v>463</v>
      </c>
      <c r="H179" s="1023" t="s">
        <v>529</v>
      </c>
      <c r="I179" s="103" t="s">
        <v>1002</v>
      </c>
      <c r="J179" s="103" t="s">
        <v>1003</v>
      </c>
      <c r="K179" s="1788" t="s">
        <v>58</v>
      </c>
      <c r="L179" s="1275" t="s">
        <v>182</v>
      </c>
      <c r="M179" s="997">
        <f t="shared" si="6"/>
        <v>1.7</v>
      </c>
      <c r="N179" s="1789"/>
      <c r="O179" s="1790">
        <v>1.4</v>
      </c>
      <c r="P179" s="1791"/>
      <c r="Q179" s="1794"/>
      <c r="R179" s="588"/>
      <c r="S179" s="1790">
        <v>0.3</v>
      </c>
      <c r="T179" s="588"/>
      <c r="U179" s="588"/>
      <c r="V179" s="588"/>
    </row>
    <row r="180" spans="1:22" ht="15">
      <c r="A180" s="1778" t="s">
        <v>1958</v>
      </c>
      <c r="B180" s="1021">
        <v>36</v>
      </c>
      <c r="C180" s="1020">
        <v>22</v>
      </c>
      <c r="D180" s="1022">
        <v>2</v>
      </c>
      <c r="E180" s="1786">
        <v>0.7</v>
      </c>
      <c r="F180" s="1031" t="s">
        <v>1976</v>
      </c>
      <c r="G180" s="1787" t="s">
        <v>452</v>
      </c>
      <c r="H180" s="1023" t="s">
        <v>529</v>
      </c>
      <c r="I180" s="103" t="s">
        <v>1002</v>
      </c>
      <c r="J180" s="103" t="s">
        <v>1003</v>
      </c>
      <c r="K180" s="1788" t="s">
        <v>56</v>
      </c>
      <c r="L180" s="1275" t="s">
        <v>181</v>
      </c>
      <c r="M180" s="997">
        <f>SUM(N180:U180)</f>
        <v>4.75</v>
      </c>
      <c r="N180" s="1789">
        <v>3.7</v>
      </c>
      <c r="O180" s="1791"/>
      <c r="P180" s="584">
        <v>1</v>
      </c>
      <c r="Q180" s="1791">
        <v>0.05</v>
      </c>
      <c r="R180" s="584"/>
      <c r="S180" s="1790"/>
      <c r="T180" s="588"/>
      <c r="U180" s="1024"/>
      <c r="V180" s="584"/>
    </row>
    <row r="181" spans="1:22" ht="15">
      <c r="A181" s="1778" t="s">
        <v>1958</v>
      </c>
      <c r="B181" s="1020">
        <v>37</v>
      </c>
      <c r="C181" s="1020">
        <v>52</v>
      </c>
      <c r="D181" s="1020">
        <v>19</v>
      </c>
      <c r="E181" s="1786">
        <v>0.9</v>
      </c>
      <c r="F181" s="1018" t="s">
        <v>874</v>
      </c>
      <c r="G181" s="1787" t="s">
        <v>1016</v>
      </c>
      <c r="H181" s="1023" t="s">
        <v>529</v>
      </c>
      <c r="I181" s="103" t="s">
        <v>1002</v>
      </c>
      <c r="J181" s="103" t="s">
        <v>1003</v>
      </c>
      <c r="K181" s="1788" t="s">
        <v>58</v>
      </c>
      <c r="L181" s="1275" t="s">
        <v>1974</v>
      </c>
      <c r="M181" s="997">
        <f aca="true" t="shared" si="7" ref="M181:M207">SUM(N181:U181)</f>
        <v>7.5</v>
      </c>
      <c r="N181" s="1789"/>
      <c r="O181" s="1791">
        <v>6</v>
      </c>
      <c r="P181" s="588"/>
      <c r="Q181" s="1791"/>
      <c r="R181" s="588"/>
      <c r="S181" s="1790"/>
      <c r="T181" s="588">
        <v>1.5</v>
      </c>
      <c r="U181" s="1024"/>
      <c r="V181" s="588"/>
    </row>
    <row r="182" spans="1:22" ht="15">
      <c r="A182" s="1778" t="s">
        <v>1958</v>
      </c>
      <c r="B182" s="1020">
        <v>38</v>
      </c>
      <c r="C182" s="1020">
        <v>11</v>
      </c>
      <c r="D182" s="1025" t="s">
        <v>1961</v>
      </c>
      <c r="E182" s="1786">
        <v>1</v>
      </c>
      <c r="F182" s="1018" t="s">
        <v>874</v>
      </c>
      <c r="G182" s="1787" t="s">
        <v>452</v>
      </c>
      <c r="H182" s="1023" t="s">
        <v>529</v>
      </c>
      <c r="I182" s="103" t="s">
        <v>1002</v>
      </c>
      <c r="J182" s="103" t="s">
        <v>1003</v>
      </c>
      <c r="K182" s="1788" t="s">
        <v>56</v>
      </c>
      <c r="L182" s="1275" t="s">
        <v>1973</v>
      </c>
      <c r="M182" s="997">
        <f t="shared" si="7"/>
        <v>6.65</v>
      </c>
      <c r="N182" s="1789">
        <v>1.2</v>
      </c>
      <c r="O182" s="1791">
        <v>5.4</v>
      </c>
      <c r="P182" s="588"/>
      <c r="Q182" s="1791">
        <v>0.05</v>
      </c>
      <c r="R182" s="588"/>
      <c r="S182" s="1790"/>
      <c r="T182" s="588"/>
      <c r="U182" s="1024"/>
      <c r="V182" s="588"/>
    </row>
    <row r="183" spans="1:22" ht="15">
      <c r="A183" s="1778" t="s">
        <v>1958</v>
      </c>
      <c r="B183" s="1020">
        <v>39</v>
      </c>
      <c r="C183" s="1020">
        <v>10</v>
      </c>
      <c r="D183" s="1020">
        <v>21</v>
      </c>
      <c r="E183" s="1786">
        <v>1</v>
      </c>
      <c r="F183" s="1018" t="s">
        <v>874</v>
      </c>
      <c r="G183" s="1787" t="s">
        <v>460</v>
      </c>
      <c r="H183" s="1023" t="s">
        <v>529</v>
      </c>
      <c r="I183" s="103" t="s">
        <v>1002</v>
      </c>
      <c r="J183" s="103" t="s">
        <v>1003</v>
      </c>
      <c r="K183" s="1788" t="s">
        <v>57</v>
      </c>
      <c r="L183" s="1275" t="s">
        <v>1973</v>
      </c>
      <c r="M183" s="997">
        <f t="shared" si="7"/>
        <v>7.1</v>
      </c>
      <c r="N183" s="1789">
        <v>1.4</v>
      </c>
      <c r="O183" s="1791">
        <v>5.7</v>
      </c>
      <c r="P183" s="588"/>
      <c r="Q183" s="1791"/>
      <c r="R183" s="588"/>
      <c r="S183" s="1790"/>
      <c r="T183" s="1026"/>
      <c r="U183" s="1027"/>
      <c r="V183" s="1026"/>
    </row>
    <row r="184" spans="1:22" ht="15">
      <c r="A184" s="1778" t="s">
        <v>1958</v>
      </c>
      <c r="B184" s="1020">
        <v>40</v>
      </c>
      <c r="C184" s="1020">
        <v>15</v>
      </c>
      <c r="D184" s="1028">
        <v>6</v>
      </c>
      <c r="E184" s="1786">
        <v>1</v>
      </c>
      <c r="F184" s="1018" t="s">
        <v>874</v>
      </c>
      <c r="G184" s="1787" t="s">
        <v>460</v>
      </c>
      <c r="H184" s="1023" t="s">
        <v>529</v>
      </c>
      <c r="I184" s="103" t="s">
        <v>1002</v>
      </c>
      <c r="J184" s="103" t="s">
        <v>1003</v>
      </c>
      <c r="K184" s="1788" t="s">
        <v>57</v>
      </c>
      <c r="L184" s="1275" t="s">
        <v>182</v>
      </c>
      <c r="M184" s="997">
        <f t="shared" si="7"/>
        <v>7.1</v>
      </c>
      <c r="N184" s="1789"/>
      <c r="O184" s="1791">
        <v>5.7</v>
      </c>
      <c r="P184" s="588"/>
      <c r="Q184" s="1791"/>
      <c r="R184" s="588"/>
      <c r="S184" s="1790">
        <v>1.4</v>
      </c>
      <c r="T184" s="588"/>
      <c r="U184" s="1024"/>
      <c r="V184" s="1029"/>
    </row>
    <row r="185" spans="1:22" ht="15">
      <c r="A185" s="1778" t="s">
        <v>1958</v>
      </c>
      <c r="B185" s="1020">
        <v>41</v>
      </c>
      <c r="C185" s="1020">
        <v>17</v>
      </c>
      <c r="D185" s="1020">
        <v>34</v>
      </c>
      <c r="E185" s="1786">
        <v>1</v>
      </c>
      <c r="F185" s="1018" t="s">
        <v>874</v>
      </c>
      <c r="G185" s="1787" t="s">
        <v>452</v>
      </c>
      <c r="H185" s="1023" t="s">
        <v>529</v>
      </c>
      <c r="I185" s="103" t="s">
        <v>1002</v>
      </c>
      <c r="J185" s="103" t="s">
        <v>1003</v>
      </c>
      <c r="K185" s="1788" t="s">
        <v>56</v>
      </c>
      <c r="L185" s="1275" t="s">
        <v>1973</v>
      </c>
      <c r="M185" s="997">
        <f t="shared" si="7"/>
        <v>6.65</v>
      </c>
      <c r="N185" s="1789">
        <v>1.2</v>
      </c>
      <c r="O185" s="1791">
        <v>5.4</v>
      </c>
      <c r="P185" s="588"/>
      <c r="Q185" s="1791">
        <v>0.05</v>
      </c>
      <c r="R185" s="588"/>
      <c r="S185" s="1790"/>
      <c r="T185" s="588"/>
      <c r="U185" s="1024"/>
      <c r="V185" s="588"/>
    </row>
    <row r="186" spans="1:22" ht="15">
      <c r="A186" s="1778" t="s">
        <v>1958</v>
      </c>
      <c r="B186" s="1020">
        <v>42</v>
      </c>
      <c r="C186" s="1020">
        <v>26</v>
      </c>
      <c r="D186" s="1028">
        <v>4</v>
      </c>
      <c r="E186" s="1786">
        <v>1</v>
      </c>
      <c r="F186" s="1018" t="s">
        <v>874</v>
      </c>
      <c r="G186" s="1787" t="s">
        <v>460</v>
      </c>
      <c r="H186" s="1023" t="s">
        <v>529</v>
      </c>
      <c r="I186" s="103" t="s">
        <v>1002</v>
      </c>
      <c r="J186" s="103" t="s">
        <v>1003</v>
      </c>
      <c r="K186" s="1788" t="s">
        <v>57</v>
      </c>
      <c r="L186" s="1275" t="s">
        <v>182</v>
      </c>
      <c r="M186" s="997">
        <f t="shared" si="7"/>
        <v>7.1</v>
      </c>
      <c r="N186" s="1789"/>
      <c r="O186" s="1791">
        <v>5.7</v>
      </c>
      <c r="P186" s="588"/>
      <c r="Q186" s="1791"/>
      <c r="R186" s="588"/>
      <c r="S186" s="1790">
        <v>1.4</v>
      </c>
      <c r="T186" s="588"/>
      <c r="U186" s="1024"/>
      <c r="V186" s="588"/>
    </row>
    <row r="187" spans="1:22" ht="15">
      <c r="A187" s="1778" t="s">
        <v>1958</v>
      </c>
      <c r="B187" s="1020">
        <v>43</v>
      </c>
      <c r="C187" s="1020">
        <v>17</v>
      </c>
      <c r="D187" s="1020">
        <v>24</v>
      </c>
      <c r="E187" s="1786">
        <v>1</v>
      </c>
      <c r="F187" s="1018" t="s">
        <v>874</v>
      </c>
      <c r="G187" s="1787" t="s">
        <v>452</v>
      </c>
      <c r="H187" s="1023" t="s">
        <v>529</v>
      </c>
      <c r="I187" s="103" t="s">
        <v>1002</v>
      </c>
      <c r="J187" s="103" t="s">
        <v>1003</v>
      </c>
      <c r="K187" s="1788" t="s">
        <v>56</v>
      </c>
      <c r="L187" s="1275" t="s">
        <v>1973</v>
      </c>
      <c r="M187" s="997">
        <f t="shared" si="7"/>
        <v>6.65</v>
      </c>
      <c r="N187" s="1789">
        <v>1.2</v>
      </c>
      <c r="O187" s="1791">
        <v>5.4</v>
      </c>
      <c r="P187" s="588"/>
      <c r="Q187" s="1791">
        <v>0.05</v>
      </c>
      <c r="R187" s="588"/>
      <c r="S187" s="1790"/>
      <c r="T187" s="588"/>
      <c r="U187" s="1024"/>
      <c r="V187" s="588"/>
    </row>
    <row r="188" spans="1:22" ht="15">
      <c r="A188" s="1778" t="s">
        <v>1958</v>
      </c>
      <c r="B188" s="1020">
        <v>44</v>
      </c>
      <c r="C188" s="1020">
        <v>23</v>
      </c>
      <c r="D188" s="1020">
        <v>16</v>
      </c>
      <c r="E188" s="1786">
        <v>1</v>
      </c>
      <c r="F188" s="1018" t="s">
        <v>874</v>
      </c>
      <c r="G188" s="1787" t="s">
        <v>460</v>
      </c>
      <c r="H188" s="1023" t="s">
        <v>529</v>
      </c>
      <c r="I188" s="103" t="s">
        <v>1002</v>
      </c>
      <c r="J188" s="103" t="s">
        <v>1003</v>
      </c>
      <c r="K188" s="1788" t="s">
        <v>57</v>
      </c>
      <c r="L188" s="1275" t="s">
        <v>182</v>
      </c>
      <c r="M188" s="997">
        <f t="shared" si="7"/>
        <v>7.1</v>
      </c>
      <c r="N188" s="1789"/>
      <c r="O188" s="1791">
        <v>5.7</v>
      </c>
      <c r="P188" s="588"/>
      <c r="Q188" s="1791"/>
      <c r="R188" s="588"/>
      <c r="S188" s="1790">
        <v>1.4</v>
      </c>
      <c r="T188" s="588"/>
      <c r="U188" s="1024"/>
      <c r="V188" s="588"/>
    </row>
    <row r="189" spans="1:22" ht="15">
      <c r="A189" s="1778" t="s">
        <v>1958</v>
      </c>
      <c r="B189" s="1020">
        <v>45</v>
      </c>
      <c r="C189" s="1020">
        <v>23</v>
      </c>
      <c r="D189" s="1020">
        <v>1</v>
      </c>
      <c r="E189" s="1786">
        <v>0.7</v>
      </c>
      <c r="F189" s="1018" t="s">
        <v>874</v>
      </c>
      <c r="G189" s="1787" t="s">
        <v>460</v>
      </c>
      <c r="H189" s="1023" t="s">
        <v>529</v>
      </c>
      <c r="I189" s="103" t="s">
        <v>1002</v>
      </c>
      <c r="J189" s="103" t="s">
        <v>1003</v>
      </c>
      <c r="K189" s="1788" t="s">
        <v>57</v>
      </c>
      <c r="L189" s="1275" t="s">
        <v>182</v>
      </c>
      <c r="M189" s="997">
        <f t="shared" si="7"/>
        <v>5</v>
      </c>
      <c r="N189" s="1789"/>
      <c r="O189" s="1791">
        <v>4</v>
      </c>
      <c r="P189" s="588"/>
      <c r="Q189" s="1791"/>
      <c r="R189" s="588"/>
      <c r="S189" s="1790">
        <v>1</v>
      </c>
      <c r="T189" s="588"/>
      <c r="U189" s="1024"/>
      <c r="V189" s="588"/>
    </row>
    <row r="190" spans="1:22" ht="15">
      <c r="A190" s="1778" t="s">
        <v>1958</v>
      </c>
      <c r="B190" s="1020">
        <v>46</v>
      </c>
      <c r="C190" s="1020">
        <v>23</v>
      </c>
      <c r="D190" s="1020">
        <v>2</v>
      </c>
      <c r="E190" s="1786">
        <v>0.4</v>
      </c>
      <c r="F190" s="1018" t="s">
        <v>874</v>
      </c>
      <c r="G190" s="1787" t="s">
        <v>460</v>
      </c>
      <c r="H190" s="1023" t="s">
        <v>529</v>
      </c>
      <c r="I190" s="103" t="s">
        <v>1002</v>
      </c>
      <c r="J190" s="103" t="s">
        <v>1003</v>
      </c>
      <c r="K190" s="1788" t="s">
        <v>57</v>
      </c>
      <c r="L190" s="1275" t="s">
        <v>182</v>
      </c>
      <c r="M190" s="997">
        <f t="shared" si="7"/>
        <v>2.9</v>
      </c>
      <c r="N190" s="1789"/>
      <c r="O190" s="1791">
        <v>2.3</v>
      </c>
      <c r="P190" s="588"/>
      <c r="Q190" s="1791"/>
      <c r="R190" s="588"/>
      <c r="S190" s="1790">
        <v>0.6</v>
      </c>
      <c r="T190" s="588"/>
      <c r="U190" s="1024"/>
      <c r="V190" s="588"/>
    </row>
    <row r="191" spans="1:22" ht="15">
      <c r="A191" s="1778" t="s">
        <v>1958</v>
      </c>
      <c r="B191" s="1020">
        <v>47</v>
      </c>
      <c r="C191" s="1020">
        <v>27</v>
      </c>
      <c r="D191" s="1020">
        <v>16</v>
      </c>
      <c r="E191" s="1786">
        <v>0.8</v>
      </c>
      <c r="F191" s="1018" t="s">
        <v>874</v>
      </c>
      <c r="G191" s="1787" t="s">
        <v>463</v>
      </c>
      <c r="H191" s="1023" t="s">
        <v>529</v>
      </c>
      <c r="I191" s="103" t="s">
        <v>1002</v>
      </c>
      <c r="J191" s="103" t="s">
        <v>1003</v>
      </c>
      <c r="K191" s="1788" t="s">
        <v>58</v>
      </c>
      <c r="L191" s="1275" t="s">
        <v>182</v>
      </c>
      <c r="M191" s="997">
        <f t="shared" si="7"/>
        <v>6.7</v>
      </c>
      <c r="N191" s="1789"/>
      <c r="O191" s="1791">
        <v>5.4</v>
      </c>
      <c r="P191" s="588"/>
      <c r="Q191" s="1791"/>
      <c r="R191" s="588"/>
      <c r="S191" s="1790">
        <v>1.3</v>
      </c>
      <c r="T191" s="588"/>
      <c r="U191" s="1024"/>
      <c r="V191" s="588"/>
    </row>
    <row r="192" spans="1:22" ht="15">
      <c r="A192" s="1778" t="s">
        <v>1958</v>
      </c>
      <c r="B192" s="1020">
        <v>48</v>
      </c>
      <c r="C192" s="1020">
        <v>27</v>
      </c>
      <c r="D192" s="1020">
        <v>36</v>
      </c>
      <c r="E192" s="1786">
        <v>0.7</v>
      </c>
      <c r="F192" s="1018" t="s">
        <v>874</v>
      </c>
      <c r="G192" s="1787" t="s">
        <v>460</v>
      </c>
      <c r="H192" s="1023" t="s">
        <v>529</v>
      </c>
      <c r="I192" s="103" t="s">
        <v>1002</v>
      </c>
      <c r="J192" s="103" t="s">
        <v>1003</v>
      </c>
      <c r="K192" s="1788" t="s">
        <v>57</v>
      </c>
      <c r="L192" s="1275" t="s">
        <v>182</v>
      </c>
      <c r="M192" s="997">
        <f t="shared" si="7"/>
        <v>5</v>
      </c>
      <c r="N192" s="1789"/>
      <c r="O192" s="1791">
        <v>4</v>
      </c>
      <c r="P192" s="588"/>
      <c r="Q192" s="1791"/>
      <c r="R192" s="588"/>
      <c r="S192" s="1790">
        <v>1</v>
      </c>
      <c r="T192" s="588"/>
      <c r="U192" s="1024"/>
      <c r="V192" s="588"/>
    </row>
    <row r="193" spans="1:22" ht="15">
      <c r="A193" s="1778" t="s">
        <v>1958</v>
      </c>
      <c r="B193" s="1020">
        <v>49</v>
      </c>
      <c r="C193" s="1020">
        <v>34</v>
      </c>
      <c r="D193" s="1020">
        <v>18</v>
      </c>
      <c r="E193" s="1786">
        <v>0.4</v>
      </c>
      <c r="F193" s="1018" t="s">
        <v>874</v>
      </c>
      <c r="G193" s="1787" t="s">
        <v>460</v>
      </c>
      <c r="H193" s="1023" t="s">
        <v>529</v>
      </c>
      <c r="I193" s="103" t="s">
        <v>1002</v>
      </c>
      <c r="J193" s="103" t="s">
        <v>1003</v>
      </c>
      <c r="K193" s="1788" t="s">
        <v>57</v>
      </c>
      <c r="L193" s="1275" t="s">
        <v>182</v>
      </c>
      <c r="M193" s="997">
        <f t="shared" si="7"/>
        <v>2.9</v>
      </c>
      <c r="N193" s="1789"/>
      <c r="O193" s="1791">
        <v>2.3</v>
      </c>
      <c r="P193" s="588"/>
      <c r="Q193" s="1791"/>
      <c r="R193" s="588"/>
      <c r="S193" s="1790">
        <v>0.6</v>
      </c>
      <c r="T193" s="588"/>
      <c r="U193" s="1024"/>
      <c r="V193" s="588"/>
    </row>
    <row r="194" spans="1:22" ht="15">
      <c r="A194" s="1778" t="s">
        <v>1958</v>
      </c>
      <c r="B194" s="1020">
        <v>50</v>
      </c>
      <c r="C194" s="1020">
        <v>34</v>
      </c>
      <c r="D194" s="1020">
        <v>25</v>
      </c>
      <c r="E194" s="1786">
        <v>0.7</v>
      </c>
      <c r="F194" s="1018" t="s">
        <v>874</v>
      </c>
      <c r="G194" s="1787" t="s">
        <v>460</v>
      </c>
      <c r="H194" s="1023" t="s">
        <v>529</v>
      </c>
      <c r="I194" s="103" t="s">
        <v>1002</v>
      </c>
      <c r="J194" s="103" t="s">
        <v>1003</v>
      </c>
      <c r="K194" s="1788" t="s">
        <v>57</v>
      </c>
      <c r="L194" s="1275" t="s">
        <v>182</v>
      </c>
      <c r="M194" s="997">
        <f t="shared" si="7"/>
        <v>5.8</v>
      </c>
      <c r="N194" s="1789"/>
      <c r="O194" s="1791">
        <v>4</v>
      </c>
      <c r="P194" s="588"/>
      <c r="Q194" s="1791"/>
      <c r="R194" s="588"/>
      <c r="S194" s="1790">
        <v>1</v>
      </c>
      <c r="T194" s="588">
        <v>0.8</v>
      </c>
      <c r="U194" s="1024"/>
      <c r="V194" s="588"/>
    </row>
    <row r="195" spans="1:22" ht="15">
      <c r="A195" s="1778" t="s">
        <v>1958</v>
      </c>
      <c r="B195" s="1020">
        <v>51</v>
      </c>
      <c r="C195" s="1020">
        <v>50</v>
      </c>
      <c r="D195" s="1020">
        <v>15</v>
      </c>
      <c r="E195" s="1786">
        <v>0.5</v>
      </c>
      <c r="F195" s="1018" t="s">
        <v>874</v>
      </c>
      <c r="G195" s="1787" t="s">
        <v>1018</v>
      </c>
      <c r="H195" s="1023" t="s">
        <v>529</v>
      </c>
      <c r="I195" s="103" t="s">
        <v>1002</v>
      </c>
      <c r="J195" s="103" t="s">
        <v>1003</v>
      </c>
      <c r="K195" s="1788" t="s">
        <v>58</v>
      </c>
      <c r="L195" s="1275" t="s">
        <v>1974</v>
      </c>
      <c r="M195" s="997">
        <f t="shared" si="7"/>
        <v>3.4</v>
      </c>
      <c r="N195" s="1789"/>
      <c r="O195" s="1791">
        <v>3.4</v>
      </c>
      <c r="P195" s="588"/>
      <c r="Q195" s="1791"/>
      <c r="R195" s="588"/>
      <c r="S195" s="1790"/>
      <c r="T195" s="588"/>
      <c r="U195" s="1024"/>
      <c r="V195" s="588"/>
    </row>
    <row r="196" spans="1:22" ht="15">
      <c r="A196" s="1778" t="s">
        <v>1958</v>
      </c>
      <c r="B196" s="1020">
        <v>52</v>
      </c>
      <c r="C196" s="1020">
        <v>58</v>
      </c>
      <c r="D196" s="1020">
        <v>7</v>
      </c>
      <c r="E196" s="1786">
        <v>0.2</v>
      </c>
      <c r="F196" s="1018" t="s">
        <v>874</v>
      </c>
      <c r="G196" s="1787" t="s">
        <v>460</v>
      </c>
      <c r="H196" s="1023" t="s">
        <v>529</v>
      </c>
      <c r="I196" s="103" t="s">
        <v>1002</v>
      </c>
      <c r="J196" s="103" t="s">
        <v>1003</v>
      </c>
      <c r="K196" s="1788" t="s">
        <v>57</v>
      </c>
      <c r="L196" s="1275" t="s">
        <v>182</v>
      </c>
      <c r="M196" s="997">
        <f t="shared" si="7"/>
        <v>1.4000000000000001</v>
      </c>
      <c r="N196" s="1789"/>
      <c r="O196" s="1791">
        <v>1.1</v>
      </c>
      <c r="P196" s="588"/>
      <c r="Q196" s="1791"/>
      <c r="R196" s="588"/>
      <c r="S196" s="1790">
        <v>0.3</v>
      </c>
      <c r="T196" s="588"/>
      <c r="U196" s="1024"/>
      <c r="V196" s="588"/>
    </row>
    <row r="197" spans="1:22" ht="15">
      <c r="A197" s="1778" t="s">
        <v>1958</v>
      </c>
      <c r="B197" s="1030">
        <v>53</v>
      </c>
      <c r="C197" s="1030">
        <v>54</v>
      </c>
      <c r="D197" s="1030" t="s">
        <v>1979</v>
      </c>
      <c r="E197" s="1786">
        <v>0.9</v>
      </c>
      <c r="F197" s="1031" t="s">
        <v>874</v>
      </c>
      <c r="G197" s="1787" t="s">
        <v>463</v>
      </c>
      <c r="H197" s="1023" t="s">
        <v>529</v>
      </c>
      <c r="I197" s="103" t="s">
        <v>1002</v>
      </c>
      <c r="J197" s="103" t="s">
        <v>1003</v>
      </c>
      <c r="K197" s="1788" t="s">
        <v>58</v>
      </c>
      <c r="L197" s="1275" t="s">
        <v>182</v>
      </c>
      <c r="M197" s="997">
        <f t="shared" si="7"/>
        <v>6</v>
      </c>
      <c r="N197" s="1789"/>
      <c r="O197" s="1791">
        <v>4.8</v>
      </c>
      <c r="P197" s="589"/>
      <c r="Q197" s="1791"/>
      <c r="R197" s="589"/>
      <c r="S197" s="1790">
        <v>1.2</v>
      </c>
      <c r="T197" s="589"/>
      <c r="U197" s="1032"/>
      <c r="V197" s="589"/>
    </row>
    <row r="198" spans="1:22" ht="15">
      <c r="A198" s="1778" t="s">
        <v>1958</v>
      </c>
      <c r="B198" s="1030">
        <v>54</v>
      </c>
      <c r="C198" s="1030">
        <v>62</v>
      </c>
      <c r="D198" s="1030" t="s">
        <v>1980</v>
      </c>
      <c r="E198" s="1786">
        <v>0.8</v>
      </c>
      <c r="F198" s="1031" t="s">
        <v>874</v>
      </c>
      <c r="G198" s="1787" t="s">
        <v>460</v>
      </c>
      <c r="H198" s="1023" t="s">
        <v>529</v>
      </c>
      <c r="I198" s="103" t="s">
        <v>1002</v>
      </c>
      <c r="J198" s="103" t="s">
        <v>1003</v>
      </c>
      <c r="K198" s="1788" t="s">
        <v>57</v>
      </c>
      <c r="L198" s="1275" t="s">
        <v>182</v>
      </c>
      <c r="M198" s="997">
        <f t="shared" si="7"/>
        <v>5.699999999999999</v>
      </c>
      <c r="N198" s="1789"/>
      <c r="O198" s="1791">
        <v>4.6</v>
      </c>
      <c r="P198" s="589"/>
      <c r="Q198" s="1791"/>
      <c r="R198" s="589"/>
      <c r="S198" s="1790">
        <v>1.1</v>
      </c>
      <c r="T198" s="589"/>
      <c r="U198" s="1032"/>
      <c r="V198" s="589"/>
    </row>
    <row r="199" spans="1:22" ht="15">
      <c r="A199" s="1778" t="s">
        <v>1958</v>
      </c>
      <c r="B199" s="1030">
        <v>55</v>
      </c>
      <c r="C199" s="1030">
        <v>62</v>
      </c>
      <c r="D199" s="1030" t="s">
        <v>1981</v>
      </c>
      <c r="E199" s="1786">
        <v>1</v>
      </c>
      <c r="F199" s="1031" t="s">
        <v>874</v>
      </c>
      <c r="G199" s="1787" t="s">
        <v>460</v>
      </c>
      <c r="H199" s="1023" t="s">
        <v>529</v>
      </c>
      <c r="I199" s="103" t="s">
        <v>1002</v>
      </c>
      <c r="J199" s="103" t="s">
        <v>1003</v>
      </c>
      <c r="K199" s="1788" t="s">
        <v>57</v>
      </c>
      <c r="L199" s="1275" t="s">
        <v>182</v>
      </c>
      <c r="M199" s="997">
        <f t="shared" si="7"/>
        <v>7.1</v>
      </c>
      <c r="N199" s="1789"/>
      <c r="O199" s="1791">
        <v>5.7</v>
      </c>
      <c r="P199" s="589"/>
      <c r="Q199" s="1791"/>
      <c r="R199" s="589"/>
      <c r="S199" s="1790">
        <v>1.4</v>
      </c>
      <c r="T199" s="589"/>
      <c r="U199" s="1032"/>
      <c r="V199" s="589"/>
    </row>
    <row r="200" spans="1:22" ht="15">
      <c r="A200" s="1778" t="s">
        <v>1958</v>
      </c>
      <c r="B200" s="1030">
        <v>56</v>
      </c>
      <c r="C200" s="1030">
        <v>69</v>
      </c>
      <c r="D200" s="1030" t="s">
        <v>1971</v>
      </c>
      <c r="E200" s="1786">
        <v>1</v>
      </c>
      <c r="F200" s="1031" t="s">
        <v>874</v>
      </c>
      <c r="G200" s="1787" t="s">
        <v>452</v>
      </c>
      <c r="H200" s="1023" t="s">
        <v>529</v>
      </c>
      <c r="I200" s="103" t="s">
        <v>1002</v>
      </c>
      <c r="J200" s="103" t="s">
        <v>1003</v>
      </c>
      <c r="K200" s="1788" t="s">
        <v>56</v>
      </c>
      <c r="L200" s="1275" t="s">
        <v>1973</v>
      </c>
      <c r="M200" s="997">
        <f t="shared" si="7"/>
        <v>6.65</v>
      </c>
      <c r="N200" s="1789">
        <v>1.2</v>
      </c>
      <c r="O200" s="1791">
        <v>5.4</v>
      </c>
      <c r="P200" s="589"/>
      <c r="Q200" s="1791">
        <v>0.05</v>
      </c>
      <c r="R200" s="589"/>
      <c r="S200" s="1790"/>
      <c r="T200" s="589"/>
      <c r="U200" s="1032"/>
      <c r="V200" s="589"/>
    </row>
    <row r="201" spans="1:22" ht="15">
      <c r="A201" s="1778" t="s">
        <v>1958</v>
      </c>
      <c r="B201" s="1030">
        <v>57</v>
      </c>
      <c r="C201" s="1030">
        <v>69</v>
      </c>
      <c r="D201" s="1030" t="s">
        <v>1972</v>
      </c>
      <c r="E201" s="1786">
        <v>1</v>
      </c>
      <c r="F201" s="1031" t="s">
        <v>874</v>
      </c>
      <c r="G201" s="1787" t="s">
        <v>452</v>
      </c>
      <c r="H201" s="1023" t="s">
        <v>529</v>
      </c>
      <c r="I201" s="103" t="s">
        <v>1002</v>
      </c>
      <c r="J201" s="103" t="s">
        <v>1003</v>
      </c>
      <c r="K201" s="1788" t="s">
        <v>56</v>
      </c>
      <c r="L201" s="1275" t="s">
        <v>1973</v>
      </c>
      <c r="M201" s="997">
        <f t="shared" si="7"/>
        <v>6.65</v>
      </c>
      <c r="N201" s="1789">
        <v>1.2</v>
      </c>
      <c r="O201" s="1791">
        <v>5.4</v>
      </c>
      <c r="P201" s="589"/>
      <c r="Q201" s="1791">
        <v>0.05</v>
      </c>
      <c r="R201" s="589"/>
      <c r="S201" s="1790"/>
      <c r="T201" s="589"/>
      <c r="U201" s="1032"/>
      <c r="V201" s="589"/>
    </row>
    <row r="202" spans="1:22" ht="15">
      <c r="A202" s="1778" t="s">
        <v>1958</v>
      </c>
      <c r="B202" s="1030">
        <v>58</v>
      </c>
      <c r="C202" s="1030">
        <v>69</v>
      </c>
      <c r="D202" s="1030">
        <v>56</v>
      </c>
      <c r="E202" s="1786">
        <v>1</v>
      </c>
      <c r="F202" s="1031" t="s">
        <v>874</v>
      </c>
      <c r="G202" s="1787" t="s">
        <v>452</v>
      </c>
      <c r="H202" s="1023" t="s">
        <v>529</v>
      </c>
      <c r="I202" s="103" t="s">
        <v>1002</v>
      </c>
      <c r="J202" s="103" t="s">
        <v>1003</v>
      </c>
      <c r="K202" s="1788" t="s">
        <v>56</v>
      </c>
      <c r="L202" s="1275" t="s">
        <v>1973</v>
      </c>
      <c r="M202" s="997">
        <f t="shared" si="7"/>
        <v>6.800000000000001</v>
      </c>
      <c r="N202" s="1789">
        <v>1.2</v>
      </c>
      <c r="O202" s="1791">
        <v>5.4</v>
      </c>
      <c r="P202" s="588"/>
      <c r="Q202" s="1791"/>
      <c r="R202" s="588">
        <v>0.2</v>
      </c>
      <c r="S202" s="1790"/>
      <c r="T202" s="588"/>
      <c r="U202" s="588"/>
      <c r="V202" s="588"/>
    </row>
    <row r="203" spans="1:22" ht="15">
      <c r="A203" s="1778" t="s">
        <v>1958</v>
      </c>
      <c r="B203" s="1030">
        <v>59</v>
      </c>
      <c r="C203" s="1030">
        <v>15</v>
      </c>
      <c r="D203" s="1030">
        <v>16</v>
      </c>
      <c r="E203" s="1786">
        <v>0.9</v>
      </c>
      <c r="F203" s="1031" t="s">
        <v>874</v>
      </c>
      <c r="G203" s="1787" t="s">
        <v>452</v>
      </c>
      <c r="H203" s="1023" t="s">
        <v>529</v>
      </c>
      <c r="I203" s="103" t="s">
        <v>1002</v>
      </c>
      <c r="J203" s="103" t="s">
        <v>1003</v>
      </c>
      <c r="K203" s="1788" t="s">
        <v>56</v>
      </c>
      <c r="L203" s="1275" t="s">
        <v>1973</v>
      </c>
      <c r="M203" s="997">
        <f t="shared" si="7"/>
        <v>6.05</v>
      </c>
      <c r="N203" s="1789">
        <v>1.2</v>
      </c>
      <c r="O203" s="1791">
        <v>4.8</v>
      </c>
      <c r="P203" s="588"/>
      <c r="Q203" s="1791">
        <v>0.05</v>
      </c>
      <c r="R203" s="588"/>
      <c r="S203" s="1790"/>
      <c r="T203" s="588"/>
      <c r="U203" s="588"/>
      <c r="V203" s="588"/>
    </row>
    <row r="204" spans="1:22" ht="15">
      <c r="A204" s="1778" t="s">
        <v>1958</v>
      </c>
      <c r="B204" s="1030">
        <v>60</v>
      </c>
      <c r="C204" s="1030">
        <v>44</v>
      </c>
      <c r="D204" s="1030">
        <v>26</v>
      </c>
      <c r="E204" s="1786">
        <v>1</v>
      </c>
      <c r="F204" s="1031" t="s">
        <v>874</v>
      </c>
      <c r="G204" s="1787" t="s">
        <v>460</v>
      </c>
      <c r="H204" s="1023" t="s">
        <v>529</v>
      </c>
      <c r="I204" s="103" t="s">
        <v>1002</v>
      </c>
      <c r="J204" s="103" t="s">
        <v>1003</v>
      </c>
      <c r="K204" s="1788" t="s">
        <v>57</v>
      </c>
      <c r="L204" s="1275" t="s">
        <v>182</v>
      </c>
      <c r="M204" s="997">
        <f t="shared" si="7"/>
        <v>7.1</v>
      </c>
      <c r="N204" s="1789"/>
      <c r="O204" s="1791">
        <v>5.7</v>
      </c>
      <c r="P204" s="588"/>
      <c r="Q204" s="1791"/>
      <c r="R204" s="588"/>
      <c r="S204" s="1790">
        <v>1.4</v>
      </c>
      <c r="T204" s="588"/>
      <c r="U204" s="588"/>
      <c r="V204" s="588"/>
    </row>
    <row r="205" spans="1:22" ht="15">
      <c r="A205" s="1778" t="s">
        <v>1958</v>
      </c>
      <c r="B205" s="1030">
        <v>61</v>
      </c>
      <c r="C205" s="1030">
        <v>53</v>
      </c>
      <c r="D205" s="1030" t="s">
        <v>1932</v>
      </c>
      <c r="E205" s="1786">
        <v>1</v>
      </c>
      <c r="F205" s="1031" t="s">
        <v>874</v>
      </c>
      <c r="G205" s="1787" t="s">
        <v>460</v>
      </c>
      <c r="H205" s="1023" t="s">
        <v>529</v>
      </c>
      <c r="I205" s="103" t="s">
        <v>1002</v>
      </c>
      <c r="J205" s="103" t="s">
        <v>1003</v>
      </c>
      <c r="K205" s="1788" t="s">
        <v>57</v>
      </c>
      <c r="L205" s="1275" t="s">
        <v>182</v>
      </c>
      <c r="M205" s="997">
        <f t="shared" si="7"/>
        <v>7.1</v>
      </c>
      <c r="N205" s="1789"/>
      <c r="O205" s="1791">
        <v>5.7</v>
      </c>
      <c r="P205" s="588"/>
      <c r="Q205" s="1791"/>
      <c r="R205" s="588"/>
      <c r="S205" s="1790">
        <v>1.4</v>
      </c>
      <c r="T205" s="588"/>
      <c r="U205" s="588"/>
      <c r="V205" s="588"/>
    </row>
    <row r="206" spans="1:22" ht="15">
      <c r="A206" s="1778" t="s">
        <v>1958</v>
      </c>
      <c r="B206" s="1030">
        <v>62</v>
      </c>
      <c r="C206" s="1030">
        <v>40</v>
      </c>
      <c r="D206" s="1030" t="s">
        <v>1982</v>
      </c>
      <c r="E206" s="1786">
        <v>0.3</v>
      </c>
      <c r="F206" s="1031" t="s">
        <v>874</v>
      </c>
      <c r="G206" s="1787" t="s">
        <v>460</v>
      </c>
      <c r="H206" s="1023" t="s">
        <v>529</v>
      </c>
      <c r="I206" s="103" t="s">
        <v>1002</v>
      </c>
      <c r="J206" s="103" t="s">
        <v>1003</v>
      </c>
      <c r="K206" s="1788" t="s">
        <v>57</v>
      </c>
      <c r="L206" s="1275" t="s">
        <v>182</v>
      </c>
      <c r="M206" s="997">
        <f t="shared" si="7"/>
        <v>2.1</v>
      </c>
      <c r="N206" s="1789"/>
      <c r="O206" s="1791">
        <v>1.7</v>
      </c>
      <c r="P206" s="588"/>
      <c r="Q206" s="1791"/>
      <c r="R206" s="588"/>
      <c r="S206" s="1790">
        <v>0.4</v>
      </c>
      <c r="T206" s="588"/>
      <c r="U206" s="588"/>
      <c r="V206" s="588"/>
    </row>
    <row r="207" spans="1:22" ht="15">
      <c r="A207" s="1778" t="s">
        <v>1958</v>
      </c>
      <c r="B207" s="1030">
        <v>63</v>
      </c>
      <c r="C207" s="1030">
        <v>40</v>
      </c>
      <c r="D207" s="1030">
        <v>7</v>
      </c>
      <c r="E207" s="1795">
        <v>0.3</v>
      </c>
      <c r="F207" s="1031" t="s">
        <v>874</v>
      </c>
      <c r="G207" s="396" t="s">
        <v>1018</v>
      </c>
      <c r="H207" s="1023" t="s">
        <v>529</v>
      </c>
      <c r="I207" s="103" t="s">
        <v>1002</v>
      </c>
      <c r="J207" s="103" t="s">
        <v>1003</v>
      </c>
      <c r="K207" s="393" t="s">
        <v>58</v>
      </c>
      <c r="L207" s="1275" t="s">
        <v>1974</v>
      </c>
      <c r="M207" s="997">
        <f t="shared" si="7"/>
        <v>2.5</v>
      </c>
      <c r="N207" s="395"/>
      <c r="O207" s="1796">
        <v>2</v>
      </c>
      <c r="P207" s="588"/>
      <c r="Q207" s="1796"/>
      <c r="R207" s="588"/>
      <c r="S207" s="1797">
        <v>0.5</v>
      </c>
      <c r="T207" s="588"/>
      <c r="U207" s="588"/>
      <c r="V207" s="588"/>
    </row>
    <row r="208" spans="1:22" ht="15">
      <c r="A208" s="626" t="s">
        <v>312</v>
      </c>
      <c r="B208" s="1030"/>
      <c r="C208" s="1030"/>
      <c r="D208" s="1030"/>
      <c r="E208" s="1822">
        <f>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</f>
        <v>39.19999999999999</v>
      </c>
      <c r="F208" s="1031"/>
      <c r="G208" s="396"/>
      <c r="H208" s="1023"/>
      <c r="I208" s="103"/>
      <c r="J208" s="103"/>
      <c r="K208" s="393"/>
      <c r="L208" s="1275"/>
      <c r="M208" s="997">
        <f>M207+M206+M205+M204+M203+M202+M201+M200+M199+M198+M197+M196+M195+M194+M193+M192+M191+M190+M189+M188+M187+M186+M185+M184+M183+M182+M181+M180+M179+M178+M177+M176+M175+M174+M173+M172+M171+M170+M169+M168+M167+M166+M165+M164+M163+M162+M161+M160+M159+M158+M157+M156+M155+M154+M153+M152+M151+M150+M149+M148+M147+M146+M145</f>
        <v>281.08</v>
      </c>
      <c r="N208" s="997">
        <f aca="true" t="shared" si="8" ref="N208:V208">N207+N206+N205+N204+N203+N202+N201+N200+N199+N198+N197+N196+N195+N194+N193+N192+N191+N190+N189+N188+N187+N186+N185+N184+N183+N182+N181+N180+N179+N178+N177+N176+N175+N174+N173+N172+N171+N170+N169+N168+N167+N166+N165+N164+N163+N162+N161+N160+N159+N158+N157+N156+N155+N154+N153+N152+N151+N150+N149+N148+N147+N146+N145</f>
        <v>22.97</v>
      </c>
      <c r="O208" s="997">
        <f t="shared" si="8"/>
        <v>217.72999999999996</v>
      </c>
      <c r="P208" s="997">
        <f t="shared" si="8"/>
        <v>2.1</v>
      </c>
      <c r="Q208" s="997">
        <f t="shared" si="8"/>
        <v>0.68</v>
      </c>
      <c r="R208" s="997">
        <f t="shared" si="8"/>
        <v>0.2</v>
      </c>
      <c r="S208" s="997">
        <f t="shared" si="8"/>
        <v>34.09999999999999</v>
      </c>
      <c r="T208" s="997">
        <f t="shared" si="8"/>
        <v>3.3</v>
      </c>
      <c r="U208" s="997">
        <f t="shared" si="8"/>
        <v>0</v>
      </c>
      <c r="V208" s="997">
        <f t="shared" si="8"/>
        <v>0</v>
      </c>
    </row>
    <row r="209" spans="1:22" ht="15">
      <c r="A209" s="1817" t="s">
        <v>52</v>
      </c>
      <c r="B209" s="102"/>
      <c r="C209" s="102"/>
      <c r="D209" s="102"/>
      <c r="E209" s="102"/>
      <c r="F209" s="103"/>
      <c r="G209" s="103"/>
      <c r="H209" s="103"/>
      <c r="I209" s="103"/>
      <c r="J209" s="103"/>
      <c r="K209" s="103"/>
      <c r="L209" s="103"/>
      <c r="M209" s="103"/>
      <c r="N209" s="102" t="s">
        <v>269</v>
      </c>
      <c r="O209" s="102" t="s">
        <v>447</v>
      </c>
      <c r="P209" s="102" t="s">
        <v>406</v>
      </c>
      <c r="Q209" s="102" t="s">
        <v>404</v>
      </c>
      <c r="R209" s="102" t="s">
        <v>449</v>
      </c>
      <c r="S209" s="102" t="s">
        <v>448</v>
      </c>
      <c r="T209" s="103" t="s">
        <v>910</v>
      </c>
      <c r="U209" s="102" t="s">
        <v>992</v>
      </c>
      <c r="V209" s="103" t="s">
        <v>258</v>
      </c>
    </row>
    <row r="210" spans="1:22" ht="15">
      <c r="A210" s="102" t="s">
        <v>79</v>
      </c>
      <c r="B210" s="102">
        <v>1</v>
      </c>
      <c r="C210" s="102">
        <v>7</v>
      </c>
      <c r="D210" s="102">
        <v>25</v>
      </c>
      <c r="E210" s="584">
        <v>0.7</v>
      </c>
      <c r="F210" s="102" t="s">
        <v>874</v>
      </c>
      <c r="G210" s="102" t="s">
        <v>452</v>
      </c>
      <c r="H210" s="102" t="s">
        <v>529</v>
      </c>
      <c r="I210" s="103" t="s">
        <v>609</v>
      </c>
      <c r="J210" s="103" t="s">
        <v>1003</v>
      </c>
      <c r="K210" s="102" t="s">
        <v>559</v>
      </c>
      <c r="L210" s="1818" t="s">
        <v>1941</v>
      </c>
      <c r="M210" s="997">
        <f>SUM(N210:U210)</f>
        <v>4.67</v>
      </c>
      <c r="N210" s="1819">
        <v>0.93</v>
      </c>
      <c r="O210" s="1820">
        <v>3.67</v>
      </c>
      <c r="P210" s="584"/>
      <c r="Q210" s="1819">
        <v>0.07</v>
      </c>
      <c r="R210" s="584"/>
      <c r="S210" s="1820"/>
      <c r="T210" s="103"/>
      <c r="U210" s="103"/>
      <c r="V210" s="103"/>
    </row>
    <row r="211" spans="1:22" ht="15">
      <c r="A211" s="102" t="s">
        <v>79</v>
      </c>
      <c r="B211" s="102">
        <v>2</v>
      </c>
      <c r="C211" s="102">
        <v>13</v>
      </c>
      <c r="D211" s="102">
        <v>10</v>
      </c>
      <c r="E211" s="584">
        <v>0.3</v>
      </c>
      <c r="F211" s="102" t="s">
        <v>874</v>
      </c>
      <c r="G211" s="102" t="s">
        <v>463</v>
      </c>
      <c r="H211" s="102" t="s">
        <v>529</v>
      </c>
      <c r="I211" s="103" t="s">
        <v>609</v>
      </c>
      <c r="J211" s="103" t="s">
        <v>1003</v>
      </c>
      <c r="K211" s="102" t="s">
        <v>559</v>
      </c>
      <c r="L211" s="1818" t="s">
        <v>48</v>
      </c>
      <c r="M211" s="997">
        <f>SUM(N211:U211)</f>
        <v>2</v>
      </c>
      <c r="N211" s="590"/>
      <c r="O211" s="1820">
        <v>1.6</v>
      </c>
      <c r="P211" s="584"/>
      <c r="Q211" s="590"/>
      <c r="R211" s="584"/>
      <c r="S211" s="1820">
        <v>0.4</v>
      </c>
      <c r="T211" s="103"/>
      <c r="U211" s="103"/>
      <c r="V211" s="103"/>
    </row>
    <row r="212" spans="1:22" ht="15">
      <c r="A212" s="102" t="s">
        <v>79</v>
      </c>
      <c r="B212" s="102">
        <v>3</v>
      </c>
      <c r="C212" s="102">
        <v>13</v>
      </c>
      <c r="D212" s="102" t="s">
        <v>1987</v>
      </c>
      <c r="E212" s="584">
        <v>0.4</v>
      </c>
      <c r="F212" s="102" t="s">
        <v>874</v>
      </c>
      <c r="G212" s="102" t="s">
        <v>463</v>
      </c>
      <c r="H212" s="102" t="s">
        <v>529</v>
      </c>
      <c r="I212" s="103" t="s">
        <v>609</v>
      </c>
      <c r="J212" s="103" t="s">
        <v>1003</v>
      </c>
      <c r="K212" s="102" t="s">
        <v>559</v>
      </c>
      <c r="L212" s="1818" t="s">
        <v>48</v>
      </c>
      <c r="M212" s="997">
        <f>SUM(N212:U212)</f>
        <v>2.67</v>
      </c>
      <c r="N212" s="590"/>
      <c r="O212" s="1821">
        <v>2.14</v>
      </c>
      <c r="P212" s="584"/>
      <c r="Q212" s="590"/>
      <c r="R212" s="584"/>
      <c r="S212" s="1821">
        <v>0.53</v>
      </c>
      <c r="T212" s="103"/>
      <c r="U212" s="103"/>
      <c r="V212" s="103"/>
    </row>
    <row r="213" spans="1:22" ht="15">
      <c r="A213" s="102" t="s">
        <v>79</v>
      </c>
      <c r="B213" s="102">
        <v>4</v>
      </c>
      <c r="C213" s="102">
        <v>13</v>
      </c>
      <c r="D213" s="102" t="s">
        <v>1988</v>
      </c>
      <c r="E213" s="584">
        <v>0.5</v>
      </c>
      <c r="F213" s="102" t="s">
        <v>874</v>
      </c>
      <c r="G213" s="102" t="s">
        <v>463</v>
      </c>
      <c r="H213" s="102" t="s">
        <v>529</v>
      </c>
      <c r="I213" s="103" t="s">
        <v>609</v>
      </c>
      <c r="J213" s="103" t="s">
        <v>1003</v>
      </c>
      <c r="K213" s="102" t="s">
        <v>559</v>
      </c>
      <c r="L213" s="1818" t="s">
        <v>48</v>
      </c>
      <c r="M213" s="997">
        <f>SUM(N213:U213)</f>
        <v>3.33</v>
      </c>
      <c r="N213" s="590"/>
      <c r="O213" s="1821">
        <v>2.66</v>
      </c>
      <c r="P213" s="584"/>
      <c r="Q213" s="590"/>
      <c r="R213" s="584"/>
      <c r="S213" s="1821">
        <v>0.67</v>
      </c>
      <c r="T213" s="103"/>
      <c r="U213" s="103"/>
      <c r="V213" s="103"/>
    </row>
    <row r="214" spans="1:22" ht="15">
      <c r="A214" s="102" t="s">
        <v>79</v>
      </c>
      <c r="B214" s="102">
        <v>5</v>
      </c>
      <c r="C214" s="102">
        <v>13</v>
      </c>
      <c r="D214" s="102" t="s">
        <v>1989</v>
      </c>
      <c r="E214" s="584">
        <v>0.8</v>
      </c>
      <c r="F214" s="102" t="s">
        <v>874</v>
      </c>
      <c r="G214" s="102" t="s">
        <v>463</v>
      </c>
      <c r="H214" s="102" t="s">
        <v>529</v>
      </c>
      <c r="I214" s="103" t="s">
        <v>609</v>
      </c>
      <c r="J214" s="103" t="s">
        <v>1003</v>
      </c>
      <c r="K214" s="102" t="s">
        <v>559</v>
      </c>
      <c r="L214" s="1818" t="s">
        <v>48</v>
      </c>
      <c r="M214" s="997">
        <f aca="true" t="shared" si="9" ref="M214:M237">SUM(N214:U214)</f>
        <v>5.34</v>
      </c>
      <c r="N214" s="590"/>
      <c r="O214" s="1821">
        <v>4.27</v>
      </c>
      <c r="P214" s="584"/>
      <c r="Q214" s="590"/>
      <c r="R214" s="584"/>
      <c r="S214" s="1821">
        <v>1.07</v>
      </c>
      <c r="T214" s="103"/>
      <c r="U214" s="103"/>
      <c r="V214" s="103"/>
    </row>
    <row r="215" spans="1:22" ht="15">
      <c r="A215" s="102" t="s">
        <v>79</v>
      </c>
      <c r="B215" s="102">
        <v>6</v>
      </c>
      <c r="C215" s="102">
        <v>14</v>
      </c>
      <c r="D215" s="102">
        <v>15</v>
      </c>
      <c r="E215" s="584">
        <v>0.4</v>
      </c>
      <c r="F215" s="102" t="s">
        <v>874</v>
      </c>
      <c r="G215" s="102" t="s">
        <v>463</v>
      </c>
      <c r="H215" s="102" t="s">
        <v>529</v>
      </c>
      <c r="I215" s="103" t="s">
        <v>609</v>
      </c>
      <c r="J215" s="103" t="s">
        <v>1003</v>
      </c>
      <c r="K215" s="102" t="s">
        <v>559</v>
      </c>
      <c r="L215" s="1818" t="s">
        <v>48</v>
      </c>
      <c r="M215" s="997">
        <f t="shared" si="9"/>
        <v>2.67</v>
      </c>
      <c r="N215" s="590"/>
      <c r="O215" s="1821">
        <v>2.14</v>
      </c>
      <c r="P215" s="584"/>
      <c r="Q215" s="590"/>
      <c r="R215" s="584"/>
      <c r="S215" s="1821">
        <v>0.53</v>
      </c>
      <c r="T215" s="103"/>
      <c r="U215" s="103"/>
      <c r="V215" s="103"/>
    </row>
    <row r="216" spans="1:22" ht="15">
      <c r="A216" s="102" t="s">
        <v>79</v>
      </c>
      <c r="B216" s="102">
        <v>7</v>
      </c>
      <c r="C216" s="102">
        <v>13</v>
      </c>
      <c r="D216" s="102">
        <v>10</v>
      </c>
      <c r="E216" s="584">
        <v>0.5</v>
      </c>
      <c r="F216" s="102" t="s">
        <v>874</v>
      </c>
      <c r="G216" s="102" t="s">
        <v>463</v>
      </c>
      <c r="H216" s="102" t="s">
        <v>529</v>
      </c>
      <c r="I216" s="103" t="s">
        <v>609</v>
      </c>
      <c r="J216" s="103" t="s">
        <v>1003</v>
      </c>
      <c r="K216" s="102" t="s">
        <v>559</v>
      </c>
      <c r="L216" s="1818" t="s">
        <v>48</v>
      </c>
      <c r="M216" s="997">
        <f t="shared" si="9"/>
        <v>3.33</v>
      </c>
      <c r="N216" s="590"/>
      <c r="O216" s="1821">
        <v>2.66</v>
      </c>
      <c r="P216" s="584"/>
      <c r="Q216" s="590"/>
      <c r="R216" s="584"/>
      <c r="S216" s="1821">
        <v>0.67</v>
      </c>
      <c r="T216" s="103"/>
      <c r="U216" s="103"/>
      <c r="V216" s="103"/>
    </row>
    <row r="217" spans="1:22" ht="15">
      <c r="A217" s="102" t="s">
        <v>79</v>
      </c>
      <c r="B217" s="102">
        <v>8</v>
      </c>
      <c r="C217" s="102">
        <v>13</v>
      </c>
      <c r="D217" s="102">
        <v>11</v>
      </c>
      <c r="E217" s="584">
        <v>0.4</v>
      </c>
      <c r="F217" s="102" t="s">
        <v>874</v>
      </c>
      <c r="G217" s="102" t="s">
        <v>463</v>
      </c>
      <c r="H217" s="102" t="s">
        <v>529</v>
      </c>
      <c r="I217" s="103" t="s">
        <v>609</v>
      </c>
      <c r="J217" s="103" t="s">
        <v>1003</v>
      </c>
      <c r="K217" s="102" t="s">
        <v>559</v>
      </c>
      <c r="L217" s="1818" t="s">
        <v>48</v>
      </c>
      <c r="M217" s="997">
        <f t="shared" si="9"/>
        <v>2.67</v>
      </c>
      <c r="N217" s="590"/>
      <c r="O217" s="1821">
        <v>2.14</v>
      </c>
      <c r="P217" s="584"/>
      <c r="Q217" s="590"/>
      <c r="R217" s="584"/>
      <c r="S217" s="590">
        <v>0.53</v>
      </c>
      <c r="T217" s="103"/>
      <c r="U217" s="103"/>
      <c r="V217" s="103"/>
    </row>
    <row r="218" spans="1:22" ht="15">
      <c r="A218" s="102" t="s">
        <v>79</v>
      </c>
      <c r="B218" s="102">
        <v>9</v>
      </c>
      <c r="C218" s="102">
        <v>13</v>
      </c>
      <c r="D218" s="102">
        <v>8</v>
      </c>
      <c r="E218" s="584">
        <v>1</v>
      </c>
      <c r="F218" s="102" t="s">
        <v>874</v>
      </c>
      <c r="G218" s="102" t="s">
        <v>463</v>
      </c>
      <c r="H218" s="102" t="s">
        <v>529</v>
      </c>
      <c r="I218" s="103" t="s">
        <v>609</v>
      </c>
      <c r="J218" s="103" t="s">
        <v>1003</v>
      </c>
      <c r="K218" s="102" t="s">
        <v>559</v>
      </c>
      <c r="L218" s="1818" t="s">
        <v>48</v>
      </c>
      <c r="M218" s="997">
        <f t="shared" si="9"/>
        <v>6.67</v>
      </c>
      <c r="N218" s="590"/>
      <c r="O218" s="1821">
        <v>5.34</v>
      </c>
      <c r="P218" s="584"/>
      <c r="Q218" s="590"/>
      <c r="R218" s="584"/>
      <c r="S218" s="590">
        <v>1.33</v>
      </c>
      <c r="T218" s="103"/>
      <c r="U218" s="103"/>
      <c r="V218" s="103"/>
    </row>
    <row r="219" spans="1:22" ht="15">
      <c r="A219" s="102" t="s">
        <v>53</v>
      </c>
      <c r="B219" s="102">
        <v>10</v>
      </c>
      <c r="C219" s="102">
        <v>65</v>
      </c>
      <c r="D219" s="102">
        <v>11</v>
      </c>
      <c r="E219" s="584">
        <v>0.3</v>
      </c>
      <c r="F219" s="102" t="s">
        <v>874</v>
      </c>
      <c r="G219" s="102" t="s">
        <v>452</v>
      </c>
      <c r="H219" s="102" t="s">
        <v>529</v>
      </c>
      <c r="I219" s="103" t="s">
        <v>609</v>
      </c>
      <c r="J219" s="103" t="s">
        <v>1003</v>
      </c>
      <c r="K219" s="102" t="s">
        <v>559</v>
      </c>
      <c r="L219" s="1818" t="s">
        <v>1941</v>
      </c>
      <c r="M219" s="997">
        <f t="shared" si="9"/>
        <v>2</v>
      </c>
      <c r="N219" s="590">
        <v>0.4</v>
      </c>
      <c r="O219" s="1821">
        <v>1.57</v>
      </c>
      <c r="P219" s="584"/>
      <c r="Q219" s="590">
        <v>0.03</v>
      </c>
      <c r="R219" s="584"/>
      <c r="S219" s="590"/>
      <c r="T219" s="103"/>
      <c r="U219" s="103"/>
      <c r="V219" s="103"/>
    </row>
    <row r="220" spans="1:22" ht="15">
      <c r="A220" s="102" t="s">
        <v>53</v>
      </c>
      <c r="B220" s="102">
        <v>11</v>
      </c>
      <c r="C220" s="102">
        <v>65</v>
      </c>
      <c r="D220" s="102">
        <v>7</v>
      </c>
      <c r="E220" s="584">
        <v>0.4</v>
      </c>
      <c r="F220" s="102" t="s">
        <v>874</v>
      </c>
      <c r="G220" s="102" t="s">
        <v>460</v>
      </c>
      <c r="H220" s="102" t="s">
        <v>529</v>
      </c>
      <c r="I220" s="103" t="s">
        <v>609</v>
      </c>
      <c r="J220" s="103" t="s">
        <v>1003</v>
      </c>
      <c r="K220" s="102" t="s">
        <v>559</v>
      </c>
      <c r="L220" s="1818" t="s">
        <v>1941</v>
      </c>
      <c r="M220" s="997">
        <f t="shared" si="9"/>
        <v>2.67</v>
      </c>
      <c r="N220" s="590">
        <v>0.53</v>
      </c>
      <c r="O220" s="1821">
        <v>2.14</v>
      </c>
      <c r="P220" s="584"/>
      <c r="Q220" s="590"/>
      <c r="R220" s="584"/>
      <c r="S220" s="1821"/>
      <c r="T220" s="103"/>
      <c r="U220" s="103"/>
      <c r="V220" s="103"/>
    </row>
    <row r="221" spans="1:22" ht="15">
      <c r="A221" s="102" t="s">
        <v>79</v>
      </c>
      <c r="B221" s="102">
        <v>12</v>
      </c>
      <c r="C221" s="102">
        <v>48</v>
      </c>
      <c r="D221" s="102">
        <v>28</v>
      </c>
      <c r="E221" s="584">
        <v>0.7</v>
      </c>
      <c r="F221" s="102" t="s">
        <v>874</v>
      </c>
      <c r="G221" s="102" t="s">
        <v>452</v>
      </c>
      <c r="H221" s="102" t="s">
        <v>529</v>
      </c>
      <c r="I221" s="103" t="s">
        <v>609</v>
      </c>
      <c r="J221" s="103" t="s">
        <v>1003</v>
      </c>
      <c r="K221" s="102" t="s">
        <v>559</v>
      </c>
      <c r="L221" s="1818" t="s">
        <v>1941</v>
      </c>
      <c r="M221" s="997">
        <f t="shared" si="9"/>
        <v>4.67</v>
      </c>
      <c r="N221" s="590">
        <v>0.93</v>
      </c>
      <c r="O221" s="1821">
        <v>3.74</v>
      </c>
      <c r="P221" s="584"/>
      <c r="Q221" s="590"/>
      <c r="R221" s="584"/>
      <c r="S221" s="1821"/>
      <c r="T221" s="103"/>
      <c r="U221" s="103"/>
      <c r="V221" s="103"/>
    </row>
    <row r="222" spans="1:22" ht="15">
      <c r="A222" s="102" t="s">
        <v>81</v>
      </c>
      <c r="B222" s="102">
        <v>13</v>
      </c>
      <c r="C222" s="102">
        <v>51</v>
      </c>
      <c r="D222" s="102">
        <v>10</v>
      </c>
      <c r="E222" s="584">
        <v>0.3</v>
      </c>
      <c r="F222" s="102" t="s">
        <v>874</v>
      </c>
      <c r="G222" s="102" t="s">
        <v>452</v>
      </c>
      <c r="H222" s="102" t="s">
        <v>529</v>
      </c>
      <c r="I222" s="103" t="s">
        <v>609</v>
      </c>
      <c r="J222" s="103" t="s">
        <v>1003</v>
      </c>
      <c r="K222" s="102" t="s">
        <v>559</v>
      </c>
      <c r="L222" s="1818" t="s">
        <v>1941</v>
      </c>
      <c r="M222" s="997">
        <f t="shared" si="9"/>
        <v>2</v>
      </c>
      <c r="N222" s="590">
        <v>0.4</v>
      </c>
      <c r="O222" s="1821">
        <v>1.57</v>
      </c>
      <c r="P222" s="584"/>
      <c r="Q222" s="590">
        <v>0.03</v>
      </c>
      <c r="R222" s="584"/>
      <c r="S222" s="1821"/>
      <c r="T222" s="103"/>
      <c r="U222" s="103"/>
      <c r="V222" s="103"/>
    </row>
    <row r="223" spans="1:22" ht="15">
      <c r="A223" s="102" t="s">
        <v>81</v>
      </c>
      <c r="B223" s="102">
        <v>14</v>
      </c>
      <c r="C223" s="102">
        <v>53</v>
      </c>
      <c r="D223" s="102">
        <v>27</v>
      </c>
      <c r="E223" s="584">
        <v>0.6</v>
      </c>
      <c r="F223" s="102" t="s">
        <v>874</v>
      </c>
      <c r="G223" s="102" t="s">
        <v>460</v>
      </c>
      <c r="H223" s="102" t="s">
        <v>529</v>
      </c>
      <c r="I223" s="103" t="s">
        <v>609</v>
      </c>
      <c r="J223" s="103" t="s">
        <v>1003</v>
      </c>
      <c r="K223" s="102" t="s">
        <v>559</v>
      </c>
      <c r="L223" s="1818" t="s">
        <v>1941</v>
      </c>
      <c r="M223" s="997">
        <f t="shared" si="9"/>
        <v>4</v>
      </c>
      <c r="N223" s="590">
        <v>0.8</v>
      </c>
      <c r="O223" s="1821">
        <v>3.2</v>
      </c>
      <c r="P223" s="584"/>
      <c r="Q223" s="590"/>
      <c r="R223" s="584"/>
      <c r="S223" s="1821"/>
      <c r="T223" s="103"/>
      <c r="U223" s="103"/>
      <c r="V223" s="103"/>
    </row>
    <row r="224" spans="1:22" ht="15">
      <c r="A224" s="102" t="s">
        <v>83</v>
      </c>
      <c r="B224" s="102">
        <v>15</v>
      </c>
      <c r="C224" s="102">
        <v>64</v>
      </c>
      <c r="D224" s="102">
        <v>12</v>
      </c>
      <c r="E224" s="584">
        <v>0.5</v>
      </c>
      <c r="F224" s="102" t="s">
        <v>874</v>
      </c>
      <c r="G224" s="102" t="s">
        <v>460</v>
      </c>
      <c r="H224" s="102" t="s">
        <v>529</v>
      </c>
      <c r="I224" s="103" t="s">
        <v>609</v>
      </c>
      <c r="J224" s="103" t="s">
        <v>1003</v>
      </c>
      <c r="K224" s="102" t="s">
        <v>559</v>
      </c>
      <c r="L224" s="1818" t="s">
        <v>1941</v>
      </c>
      <c r="M224" s="997">
        <f t="shared" si="9"/>
        <v>3.33</v>
      </c>
      <c r="N224" s="590">
        <v>0.67</v>
      </c>
      <c r="O224" s="1821">
        <v>2.66</v>
      </c>
      <c r="P224" s="584"/>
      <c r="Q224" s="590"/>
      <c r="R224" s="584"/>
      <c r="S224" s="1821"/>
      <c r="T224" s="103"/>
      <c r="U224" s="103"/>
      <c r="V224" s="103"/>
    </row>
    <row r="225" spans="1:22" ht="15">
      <c r="A225" s="102" t="s">
        <v>53</v>
      </c>
      <c r="B225" s="102">
        <v>16</v>
      </c>
      <c r="C225" s="102">
        <v>60</v>
      </c>
      <c r="D225" s="102">
        <v>19</v>
      </c>
      <c r="E225" s="584">
        <v>0.7</v>
      </c>
      <c r="F225" s="102" t="s">
        <v>874</v>
      </c>
      <c r="G225" s="102" t="s">
        <v>452</v>
      </c>
      <c r="H225" s="102" t="s">
        <v>529</v>
      </c>
      <c r="I225" s="103" t="s">
        <v>609</v>
      </c>
      <c r="J225" s="103" t="s">
        <v>1003</v>
      </c>
      <c r="K225" s="102" t="s">
        <v>559</v>
      </c>
      <c r="L225" s="1818" t="s">
        <v>1941</v>
      </c>
      <c r="M225" s="997">
        <f t="shared" si="9"/>
        <v>4.67</v>
      </c>
      <c r="N225" s="590">
        <v>0.93</v>
      </c>
      <c r="O225" s="1821">
        <v>3.67</v>
      </c>
      <c r="P225" s="584"/>
      <c r="Q225" s="590">
        <v>0.07</v>
      </c>
      <c r="R225" s="584"/>
      <c r="S225" s="1821"/>
      <c r="T225" s="103"/>
      <c r="U225" s="103"/>
      <c r="V225" s="103"/>
    </row>
    <row r="226" spans="1:22" ht="15">
      <c r="A226" s="102" t="s">
        <v>53</v>
      </c>
      <c r="B226" s="102">
        <v>17</v>
      </c>
      <c r="C226" s="102">
        <v>60</v>
      </c>
      <c r="D226" s="102">
        <v>25</v>
      </c>
      <c r="E226" s="584">
        <v>0.5</v>
      </c>
      <c r="F226" s="102" t="s">
        <v>874</v>
      </c>
      <c r="G226" s="102" t="s">
        <v>452</v>
      </c>
      <c r="H226" s="102" t="s">
        <v>529</v>
      </c>
      <c r="I226" s="103" t="s">
        <v>609</v>
      </c>
      <c r="J226" s="103" t="s">
        <v>1003</v>
      </c>
      <c r="K226" s="102" t="s">
        <v>559</v>
      </c>
      <c r="L226" s="1818" t="s">
        <v>1941</v>
      </c>
      <c r="M226" s="997">
        <f t="shared" si="9"/>
        <v>3.3299999999999996</v>
      </c>
      <c r="N226" s="590">
        <v>0.67</v>
      </c>
      <c r="O226" s="1821">
        <v>2.61</v>
      </c>
      <c r="P226" s="584"/>
      <c r="Q226" s="590">
        <v>0.05</v>
      </c>
      <c r="R226" s="584"/>
      <c r="S226" s="1821"/>
      <c r="T226" s="103"/>
      <c r="U226" s="103"/>
      <c r="V226" s="103"/>
    </row>
    <row r="227" spans="1:22" ht="15">
      <c r="A227" s="102" t="s">
        <v>81</v>
      </c>
      <c r="B227" s="102">
        <v>18</v>
      </c>
      <c r="C227" s="102">
        <v>53</v>
      </c>
      <c r="D227" s="102">
        <v>16</v>
      </c>
      <c r="E227" s="584">
        <v>0.6</v>
      </c>
      <c r="F227" s="102" t="s">
        <v>874</v>
      </c>
      <c r="G227" s="102" t="s">
        <v>460</v>
      </c>
      <c r="H227" s="102" t="s">
        <v>529</v>
      </c>
      <c r="I227" s="103" t="s">
        <v>609</v>
      </c>
      <c r="J227" s="103" t="s">
        <v>1003</v>
      </c>
      <c r="K227" s="102" t="s">
        <v>559</v>
      </c>
      <c r="L227" s="1818" t="s">
        <v>1941</v>
      </c>
      <c r="M227" s="997">
        <f t="shared" si="9"/>
        <v>4</v>
      </c>
      <c r="N227" s="590">
        <v>0.8</v>
      </c>
      <c r="O227" s="1821">
        <v>3.2</v>
      </c>
      <c r="P227" s="584"/>
      <c r="Q227" s="590"/>
      <c r="R227" s="584"/>
      <c r="S227" s="1821"/>
      <c r="T227" s="103"/>
      <c r="U227" s="103"/>
      <c r="V227" s="103"/>
    </row>
    <row r="228" spans="1:22" ht="15">
      <c r="A228" s="102" t="s">
        <v>53</v>
      </c>
      <c r="B228" s="102">
        <v>19</v>
      </c>
      <c r="C228" s="102">
        <v>68</v>
      </c>
      <c r="D228" s="102" t="s">
        <v>1990</v>
      </c>
      <c r="E228" s="584">
        <v>0.9</v>
      </c>
      <c r="F228" s="102" t="s">
        <v>874</v>
      </c>
      <c r="G228" s="102" t="s">
        <v>452</v>
      </c>
      <c r="H228" s="102" t="s">
        <v>529</v>
      </c>
      <c r="I228" s="103" t="s">
        <v>609</v>
      </c>
      <c r="J228" s="103" t="s">
        <v>1003</v>
      </c>
      <c r="K228" s="102" t="s">
        <v>559</v>
      </c>
      <c r="L228" s="1818" t="s">
        <v>1941</v>
      </c>
      <c r="M228" s="997">
        <f t="shared" si="9"/>
        <v>6</v>
      </c>
      <c r="N228" s="590">
        <v>1.2</v>
      </c>
      <c r="O228" s="1821">
        <v>4.71</v>
      </c>
      <c r="P228" s="584"/>
      <c r="Q228" s="590">
        <v>0.09</v>
      </c>
      <c r="R228" s="584"/>
      <c r="S228" s="1821"/>
      <c r="T228" s="103"/>
      <c r="U228" s="103"/>
      <c r="V228" s="103"/>
    </row>
    <row r="229" spans="1:22" ht="15">
      <c r="A229" s="102" t="s">
        <v>53</v>
      </c>
      <c r="B229" s="102">
        <v>20</v>
      </c>
      <c r="C229" s="102">
        <v>68</v>
      </c>
      <c r="D229" s="102" t="s">
        <v>1943</v>
      </c>
      <c r="E229" s="584">
        <v>0.9</v>
      </c>
      <c r="F229" s="102" t="s">
        <v>874</v>
      </c>
      <c r="G229" s="102" t="s">
        <v>452</v>
      </c>
      <c r="H229" s="102" t="s">
        <v>529</v>
      </c>
      <c r="I229" s="103" t="s">
        <v>609</v>
      </c>
      <c r="J229" s="103" t="s">
        <v>1003</v>
      </c>
      <c r="K229" s="102" t="s">
        <v>559</v>
      </c>
      <c r="L229" s="1818" t="s">
        <v>1941</v>
      </c>
      <c r="M229" s="997">
        <f t="shared" si="9"/>
        <v>6</v>
      </c>
      <c r="N229" s="590">
        <v>1.2</v>
      </c>
      <c r="O229" s="1821">
        <v>4.71</v>
      </c>
      <c r="P229" s="584"/>
      <c r="Q229" s="590">
        <v>0.09</v>
      </c>
      <c r="R229" s="584"/>
      <c r="S229" s="1821"/>
      <c r="T229" s="103"/>
      <c r="U229" s="103"/>
      <c r="V229" s="103"/>
    </row>
    <row r="230" spans="1:22" ht="15">
      <c r="A230" s="102" t="s">
        <v>53</v>
      </c>
      <c r="B230" s="102">
        <v>21</v>
      </c>
      <c r="C230" s="102">
        <v>60</v>
      </c>
      <c r="D230" s="102" t="s">
        <v>1931</v>
      </c>
      <c r="E230" s="584">
        <v>1</v>
      </c>
      <c r="F230" s="102" t="s">
        <v>874</v>
      </c>
      <c r="G230" s="102" t="s">
        <v>460</v>
      </c>
      <c r="H230" s="102" t="s">
        <v>529</v>
      </c>
      <c r="I230" s="103" t="s">
        <v>609</v>
      </c>
      <c r="J230" s="103" t="s">
        <v>1003</v>
      </c>
      <c r="K230" s="102" t="s">
        <v>559</v>
      </c>
      <c r="L230" s="1818" t="s">
        <v>1941</v>
      </c>
      <c r="M230" s="997">
        <f t="shared" si="9"/>
        <v>6.67</v>
      </c>
      <c r="N230" s="590">
        <v>1.33</v>
      </c>
      <c r="O230" s="1821">
        <v>5.34</v>
      </c>
      <c r="P230" s="584"/>
      <c r="Q230" s="590"/>
      <c r="R230" s="584"/>
      <c r="S230" s="1821"/>
      <c r="T230" s="103"/>
      <c r="U230" s="103"/>
      <c r="V230" s="103"/>
    </row>
    <row r="231" spans="1:22" ht="15">
      <c r="A231" s="102" t="s">
        <v>53</v>
      </c>
      <c r="B231" s="102">
        <v>22</v>
      </c>
      <c r="C231" s="102">
        <v>67</v>
      </c>
      <c r="D231" s="102">
        <v>18</v>
      </c>
      <c r="E231" s="584">
        <v>0.7</v>
      </c>
      <c r="F231" s="102" t="s">
        <v>874</v>
      </c>
      <c r="G231" s="102" t="s">
        <v>281</v>
      </c>
      <c r="H231" s="102" t="s">
        <v>529</v>
      </c>
      <c r="I231" s="103" t="s">
        <v>609</v>
      </c>
      <c r="J231" s="103" t="s">
        <v>1003</v>
      </c>
      <c r="K231" s="102" t="s">
        <v>559</v>
      </c>
      <c r="L231" s="1818" t="s">
        <v>1941</v>
      </c>
      <c r="M231" s="997">
        <f t="shared" si="9"/>
        <v>4.67</v>
      </c>
      <c r="N231" s="590"/>
      <c r="O231" s="1821">
        <v>3.74</v>
      </c>
      <c r="P231" s="584"/>
      <c r="Q231" s="590"/>
      <c r="R231" s="584"/>
      <c r="S231" s="1821">
        <v>0.93</v>
      </c>
      <c r="T231" s="103"/>
      <c r="U231" s="103"/>
      <c r="V231" s="103"/>
    </row>
    <row r="232" spans="1:22" ht="15">
      <c r="A232" s="102" t="s">
        <v>79</v>
      </c>
      <c r="B232" s="102">
        <v>23</v>
      </c>
      <c r="C232" s="102">
        <v>33</v>
      </c>
      <c r="D232" s="102">
        <v>27</v>
      </c>
      <c r="E232" s="584">
        <v>0.4</v>
      </c>
      <c r="F232" s="103" t="s">
        <v>877</v>
      </c>
      <c r="G232" s="102" t="s">
        <v>452</v>
      </c>
      <c r="H232" s="102" t="s">
        <v>529</v>
      </c>
      <c r="I232" s="103" t="s">
        <v>609</v>
      </c>
      <c r="J232" s="103" t="s">
        <v>1003</v>
      </c>
      <c r="K232" s="102" t="s">
        <v>559</v>
      </c>
      <c r="L232" s="1818" t="s">
        <v>1991</v>
      </c>
      <c r="M232" s="997">
        <f t="shared" si="9"/>
        <v>2.67</v>
      </c>
      <c r="N232" s="590">
        <v>2.14</v>
      </c>
      <c r="O232" s="1821"/>
      <c r="P232" s="103">
        <v>0.53</v>
      </c>
      <c r="Q232" s="590"/>
      <c r="R232" s="584"/>
      <c r="S232" s="1821"/>
      <c r="T232" s="103"/>
      <c r="U232" s="103"/>
      <c r="V232" s="103"/>
    </row>
    <row r="233" spans="1:22" ht="15">
      <c r="A233" s="102" t="s">
        <v>81</v>
      </c>
      <c r="B233" s="102">
        <v>24</v>
      </c>
      <c r="C233" s="102">
        <v>52</v>
      </c>
      <c r="D233" s="102">
        <v>11</v>
      </c>
      <c r="E233" s="584">
        <v>0.4</v>
      </c>
      <c r="F233" s="102" t="s">
        <v>874</v>
      </c>
      <c r="G233" s="102" t="s">
        <v>452</v>
      </c>
      <c r="H233" s="102" t="s">
        <v>529</v>
      </c>
      <c r="I233" s="103" t="s">
        <v>609</v>
      </c>
      <c r="J233" s="103" t="s">
        <v>1003</v>
      </c>
      <c r="K233" s="102" t="s">
        <v>559</v>
      </c>
      <c r="L233" s="1818" t="s">
        <v>1941</v>
      </c>
      <c r="M233" s="997">
        <f t="shared" si="9"/>
        <v>2.67</v>
      </c>
      <c r="N233" s="590">
        <v>0.53</v>
      </c>
      <c r="O233" s="1821">
        <v>2.1</v>
      </c>
      <c r="P233" s="103"/>
      <c r="Q233" s="590">
        <v>0.04</v>
      </c>
      <c r="R233" s="584"/>
      <c r="S233" s="1821"/>
      <c r="T233" s="103"/>
      <c r="U233" s="103"/>
      <c r="V233" s="103"/>
    </row>
    <row r="234" spans="1:22" ht="15">
      <c r="A234" s="102" t="s">
        <v>81</v>
      </c>
      <c r="B234" s="102">
        <v>25</v>
      </c>
      <c r="C234" s="102">
        <v>52</v>
      </c>
      <c r="D234" s="102">
        <v>45</v>
      </c>
      <c r="E234" s="584">
        <v>1</v>
      </c>
      <c r="F234" s="102" t="s">
        <v>874</v>
      </c>
      <c r="G234" s="102" t="s">
        <v>460</v>
      </c>
      <c r="H234" s="102" t="s">
        <v>529</v>
      </c>
      <c r="I234" s="103" t="s">
        <v>609</v>
      </c>
      <c r="J234" s="103" t="s">
        <v>1003</v>
      </c>
      <c r="K234" s="102" t="s">
        <v>559</v>
      </c>
      <c r="L234" s="1818" t="s">
        <v>1941</v>
      </c>
      <c r="M234" s="997">
        <f t="shared" si="9"/>
        <v>6.66</v>
      </c>
      <c r="N234" s="590">
        <v>1.33</v>
      </c>
      <c r="O234" s="1821">
        <v>5.33</v>
      </c>
      <c r="P234" s="103"/>
      <c r="Q234" s="590"/>
      <c r="R234" s="584"/>
      <c r="S234" s="1821"/>
      <c r="T234" s="103"/>
      <c r="U234" s="103"/>
      <c r="V234" s="103"/>
    </row>
    <row r="235" spans="1:22" ht="15">
      <c r="A235" s="102" t="s">
        <v>53</v>
      </c>
      <c r="B235" s="102">
        <v>26</v>
      </c>
      <c r="C235" s="102">
        <v>58</v>
      </c>
      <c r="D235" s="102">
        <v>48</v>
      </c>
      <c r="E235" s="584">
        <v>1</v>
      </c>
      <c r="F235" s="102" t="s">
        <v>874</v>
      </c>
      <c r="G235" s="102" t="s">
        <v>460</v>
      </c>
      <c r="H235" s="102" t="s">
        <v>529</v>
      </c>
      <c r="I235" s="103" t="s">
        <v>609</v>
      </c>
      <c r="J235" s="103" t="s">
        <v>1003</v>
      </c>
      <c r="K235" s="102" t="s">
        <v>559</v>
      </c>
      <c r="L235" s="1818" t="s">
        <v>1941</v>
      </c>
      <c r="M235" s="997">
        <f t="shared" si="9"/>
        <v>6.66</v>
      </c>
      <c r="N235" s="590">
        <v>1.33</v>
      </c>
      <c r="O235" s="1821">
        <v>5.33</v>
      </c>
      <c r="P235" s="103"/>
      <c r="Q235" s="590"/>
      <c r="R235" s="584"/>
      <c r="S235" s="1821"/>
      <c r="T235" s="103"/>
      <c r="U235" s="103"/>
      <c r="V235" s="103"/>
    </row>
    <row r="236" spans="1:22" ht="15">
      <c r="A236" s="102" t="s">
        <v>79</v>
      </c>
      <c r="B236" s="102">
        <v>27</v>
      </c>
      <c r="C236" s="102">
        <v>21</v>
      </c>
      <c r="D236" s="102">
        <v>7</v>
      </c>
      <c r="E236" s="584">
        <v>0.9</v>
      </c>
      <c r="F236" s="102" t="s">
        <v>874</v>
      </c>
      <c r="G236" s="102" t="s">
        <v>463</v>
      </c>
      <c r="H236" s="102" t="s">
        <v>529</v>
      </c>
      <c r="I236" s="103" t="s">
        <v>609</v>
      </c>
      <c r="J236" s="103" t="s">
        <v>1003</v>
      </c>
      <c r="K236" s="102" t="s">
        <v>559</v>
      </c>
      <c r="L236" s="1818" t="s">
        <v>48</v>
      </c>
      <c r="M236" s="997">
        <f t="shared" si="9"/>
        <v>6</v>
      </c>
      <c r="N236" s="590"/>
      <c r="O236" s="1821">
        <v>4.8</v>
      </c>
      <c r="P236" s="103"/>
      <c r="Q236" s="590"/>
      <c r="R236" s="584"/>
      <c r="S236" s="1821">
        <v>1.2</v>
      </c>
      <c r="T236" s="103"/>
      <c r="U236" s="103"/>
      <c r="V236" s="103"/>
    </row>
    <row r="237" spans="1:22" ht="15">
      <c r="A237" s="102" t="s">
        <v>80</v>
      </c>
      <c r="B237" s="102">
        <v>28</v>
      </c>
      <c r="C237" s="102">
        <v>42</v>
      </c>
      <c r="D237" s="102">
        <v>32</v>
      </c>
      <c r="E237" s="584">
        <v>1</v>
      </c>
      <c r="F237" s="103" t="s">
        <v>877</v>
      </c>
      <c r="G237" s="102" t="s">
        <v>452</v>
      </c>
      <c r="H237" s="102" t="s">
        <v>529</v>
      </c>
      <c r="I237" s="103" t="s">
        <v>609</v>
      </c>
      <c r="J237" s="103" t="s">
        <v>1003</v>
      </c>
      <c r="K237" s="102" t="s">
        <v>559</v>
      </c>
      <c r="L237" s="1818" t="s">
        <v>1991</v>
      </c>
      <c r="M237" s="997">
        <f t="shared" si="9"/>
        <v>6.66</v>
      </c>
      <c r="N237" s="590">
        <v>5.33</v>
      </c>
      <c r="O237" s="1821"/>
      <c r="P237" s="103">
        <v>1.33</v>
      </c>
      <c r="Q237" s="590"/>
      <c r="R237" s="584"/>
      <c r="S237" s="1821"/>
      <c r="T237" s="103"/>
      <c r="U237" s="103"/>
      <c r="V237" s="103"/>
    </row>
    <row r="238" spans="1:22" ht="15">
      <c r="A238" s="1823" t="s">
        <v>312</v>
      </c>
      <c r="B238" s="1030"/>
      <c r="C238" s="1030"/>
      <c r="D238" s="1030"/>
      <c r="E238" s="2295">
        <f>E237+E236+E235+E234+E233+E232+E231+E230+E229+E228+E227+E226+E225+E224+E223+E222+E221+E220+E219+E218+E217+E216+E215+E214+E213+E212+E211+E210</f>
        <v>17.8</v>
      </c>
      <c r="F238" s="1031"/>
      <c r="G238" s="396"/>
      <c r="H238" s="1824"/>
      <c r="I238" s="1273"/>
      <c r="J238" s="1273"/>
      <c r="K238" s="393"/>
      <c r="L238" s="1788"/>
      <c r="M238" s="1002">
        <f>M237+M236+M235+M234+M233+M232+M231+M230+M229+M228+M227+M226+M225+M224+M223+M222+M221+M220+M219+M218+M217+M216+M215+M214+M213+M212+M211+M210</f>
        <v>118.68</v>
      </c>
      <c r="N238" s="1002">
        <f aca="true" t="shared" si="10" ref="N238:V238">N237+N236+N235+N234+N233+N232+N231+N230+N229+N228+N227+N226+N225+N224+N223+N222+N221+N220+N219+N218+N217+N216+N215+N214+N213+N212+N211+N210</f>
        <v>21.45</v>
      </c>
      <c r="O238" s="1002">
        <f t="shared" si="10"/>
        <v>87.03999999999999</v>
      </c>
      <c r="P238" s="1002">
        <f t="shared" si="10"/>
        <v>1.86</v>
      </c>
      <c r="Q238" s="1002">
        <f t="shared" si="10"/>
        <v>0.47000000000000003</v>
      </c>
      <c r="R238" s="1002">
        <f t="shared" si="10"/>
        <v>0</v>
      </c>
      <c r="S238" s="1002">
        <f t="shared" si="10"/>
        <v>7.860000000000001</v>
      </c>
      <c r="T238" s="1002">
        <f t="shared" si="10"/>
        <v>0</v>
      </c>
      <c r="U238" s="1002">
        <f t="shared" si="10"/>
        <v>0</v>
      </c>
      <c r="V238" s="1002">
        <f t="shared" si="10"/>
        <v>0</v>
      </c>
    </row>
    <row r="239" spans="1:22" ht="15">
      <c r="A239" s="1825" t="s">
        <v>60</v>
      </c>
      <c r="B239" s="1825"/>
      <c r="C239" s="1825"/>
      <c r="D239" s="1825"/>
      <c r="E239" s="1826">
        <f>E238+E208+E143+E92+E86+E41+E19</f>
        <v>140.89999999999995</v>
      </c>
      <c r="F239" s="1825"/>
      <c r="G239" s="1825"/>
      <c r="H239" s="1825"/>
      <c r="I239" s="1825"/>
      <c r="J239" s="1825"/>
      <c r="K239" s="1825"/>
      <c r="L239" s="1825"/>
      <c r="M239" s="1827">
        <f>SUM('[1]Сокаль+Бендюга'!M123+'[1]Сокаль+Бендюга'!M137+'[1]В+Р'!M131+'[1]В+Р'!M142+'[1]Лопатин+Бабичі'!M119+'[1]Лопатин+Бабичі'!M126+'[1]Нивиці лк'!M155)</f>
        <v>0</v>
      </c>
      <c r="N239" s="1827">
        <f>SUM('[1]Сокаль+Бендюга'!N123+'[1]Сокаль+Бендюга'!N137+'[1]В+Р'!N131+'[1]В+Р'!N142+'[1]Лопатин+Бабичі'!N119+'[1]Лопатин+Бабичі'!N126+'[1]Нивиці лк'!N155)</f>
        <v>0</v>
      </c>
      <c r="O239" s="1827">
        <f>SUM('[1]Сокаль+Бендюга'!O123+'[1]Сокаль+Бендюга'!O137+'[1]В+Р'!O131+'[1]В+Р'!O142+'[1]Лопатин+Бабичі'!O119+'[1]Лопатин+Бабичі'!O126+'[1]Нивиці лк'!O155)</f>
        <v>0</v>
      </c>
      <c r="P239" s="1827">
        <f>SUM('[1]Сокаль+Бендюга'!P123+'[1]Сокаль+Бендюга'!P137+'[1]В+Р'!P131+'[1]В+Р'!P142+'[1]Лопатин+Бабичі'!P119+'[1]Лопатин+Бабичі'!P126+'[1]Нивиці лк'!P155)</f>
        <v>0</v>
      </c>
      <c r="Q239" s="1827">
        <f>SUM('[1]Сокаль+Бендюга'!Q123+'[1]Сокаль+Бендюга'!Q137+'[1]В+Р'!Q131+'[1]В+Р'!Q142+'[1]Лопатин+Бабичі'!Q119+'[1]Лопатин+Бабичі'!Q126+'[1]Нивиці лк'!Q155)</f>
        <v>0</v>
      </c>
      <c r="R239" s="1827">
        <f>SUM('[1]Сокаль+Бендюга'!R123+'[1]Сокаль+Бендюга'!R137+'[1]В+Р'!R131+'[1]В+Р'!R142+'[1]Лопатин+Бабичі'!R119+'[1]Лопатин+Бабичі'!R126+'[1]Нивиці лк'!R155)</f>
        <v>0</v>
      </c>
      <c r="S239" s="1827">
        <f>SUM('[1]Сокаль+Бендюга'!S123+'[1]Сокаль+Бендюга'!S137+'[1]В+Р'!S131+'[1]В+Р'!S142+'[1]Лопатин+Бабичі'!S119+'[1]Лопатин+Бабичі'!S126+'[1]Нивиці лк'!S155)</f>
        <v>0</v>
      </c>
      <c r="T239" s="1827">
        <f>SUM('[1]Сокаль+Бендюга'!T123+'[1]Сокаль+Бендюга'!T137+'[1]В+Р'!T131+'[1]В+Р'!T142+'[1]Лопатин+Бабичі'!T119+'[1]Лопатин+Бабичі'!T126+'[1]Нивиці лк'!T155)</f>
        <v>0</v>
      </c>
      <c r="U239" s="1827">
        <f>SUM('[1]Сокаль+Бендюга'!U123+'[1]Сокаль+Бендюга'!U137+'[1]В+Р'!U131+'[1]В+Р'!U142+'[1]Лопатин+Бабичі'!U119+'[1]Лопатин+Бабичі'!U126+'[1]Нивиці лк'!U155)</f>
        <v>0</v>
      </c>
      <c r="V239" s="103"/>
    </row>
    <row r="240" spans="1:22" ht="15">
      <c r="A240" s="582"/>
      <c r="B240" s="582"/>
      <c r="C240" s="582"/>
      <c r="D240" s="582"/>
      <c r="E240" s="1255"/>
      <c r="F240" s="582"/>
      <c r="G240" s="582"/>
      <c r="H240" s="582"/>
      <c r="I240" s="582"/>
      <c r="J240" s="582"/>
      <c r="K240" s="582"/>
      <c r="L240" s="582"/>
      <c r="M240" s="582"/>
      <c r="N240" s="582"/>
      <c r="O240" s="582"/>
      <c r="P240" s="582"/>
      <c r="Q240" s="582"/>
      <c r="R240" s="631"/>
      <c r="S240" s="582"/>
      <c r="T240" s="582"/>
      <c r="U240" s="582"/>
      <c r="V240" s="582"/>
    </row>
    <row r="241" spans="1:22" ht="15">
      <c r="A241" s="582" t="s">
        <v>61</v>
      </c>
      <c r="B241" s="582"/>
      <c r="C241" s="582"/>
      <c r="D241" s="582"/>
      <c r="E241" s="582"/>
      <c r="F241" s="582"/>
      <c r="G241" s="582"/>
      <c r="H241" s="582"/>
      <c r="I241" s="582"/>
      <c r="J241" s="582"/>
      <c r="K241" s="582"/>
      <c r="L241" s="582"/>
      <c r="M241" s="582"/>
      <c r="N241" s="582"/>
      <c r="O241" s="582"/>
      <c r="P241" s="582"/>
      <c r="Q241" s="582"/>
      <c r="R241" s="582"/>
      <c r="S241" s="582"/>
      <c r="T241" s="582"/>
      <c r="U241" s="582"/>
      <c r="V241" s="582"/>
    </row>
    <row r="243" spans="1:18" ht="20.25">
      <c r="A243" s="632"/>
      <c r="B243" s="632"/>
      <c r="C243" s="633"/>
      <c r="D243" s="633"/>
      <c r="E243" s="634"/>
      <c r="F243" s="634"/>
      <c r="G243" s="634"/>
      <c r="H243" s="634" t="s">
        <v>62</v>
      </c>
      <c r="I243" s="634" t="s">
        <v>970</v>
      </c>
      <c r="J243" s="635"/>
      <c r="K243" s="634"/>
      <c r="L243" s="634"/>
      <c r="M243" s="633"/>
      <c r="N243" s="633"/>
      <c r="O243" s="633"/>
      <c r="P243" s="632"/>
      <c r="Q243" s="632"/>
      <c r="R243" s="632"/>
    </row>
    <row r="244" spans="1:18" ht="21">
      <c r="A244" s="632"/>
      <c r="B244" s="632"/>
      <c r="C244" s="636"/>
      <c r="D244" s="633"/>
      <c r="E244" s="637" t="s">
        <v>63</v>
      </c>
      <c r="F244" s="634"/>
      <c r="G244" s="634"/>
      <c r="H244" s="634"/>
      <c r="I244" s="634"/>
      <c r="J244" s="634"/>
      <c r="K244" s="634"/>
      <c r="L244" s="634"/>
      <c r="M244" s="633"/>
      <c r="N244" s="633"/>
      <c r="O244" s="633"/>
      <c r="P244" s="632"/>
      <c r="Q244" s="632"/>
      <c r="R244" s="632"/>
    </row>
    <row r="245" spans="1:18" ht="21">
      <c r="A245" s="632"/>
      <c r="B245" s="632"/>
      <c r="C245" s="632"/>
      <c r="D245" s="632"/>
      <c r="E245" s="637"/>
      <c r="F245" s="637"/>
      <c r="G245" s="634" t="s">
        <v>1992</v>
      </c>
      <c r="H245" s="637"/>
      <c r="I245" s="637"/>
      <c r="J245" s="637"/>
      <c r="K245" s="637"/>
      <c r="L245" s="637"/>
      <c r="M245" s="632"/>
      <c r="N245" s="632"/>
      <c r="O245" s="632"/>
      <c r="P245" s="632"/>
      <c r="Q245" s="632"/>
      <c r="R245" s="632"/>
    </row>
    <row r="246" spans="1:18" ht="18">
      <c r="A246" s="633" t="s">
        <v>64</v>
      </c>
      <c r="B246" s="633"/>
      <c r="C246" s="633"/>
      <c r="D246" s="633"/>
      <c r="E246" s="633"/>
      <c r="F246" s="633"/>
      <c r="G246" s="632"/>
      <c r="H246" s="632"/>
      <c r="I246" s="632"/>
      <c r="J246" s="632"/>
      <c r="K246" s="632"/>
      <c r="L246" s="632"/>
      <c r="M246" s="632"/>
      <c r="N246" s="632"/>
      <c r="O246" s="632"/>
      <c r="P246" s="632"/>
      <c r="Q246" s="632"/>
      <c r="R246" s="632"/>
    </row>
    <row r="247" spans="1:18" ht="15">
      <c r="A247" s="647" t="s">
        <v>637</v>
      </c>
      <c r="B247" s="648" t="s">
        <v>371</v>
      </c>
      <c r="C247" s="647"/>
      <c r="D247" s="649"/>
      <c r="E247" s="648"/>
      <c r="F247" s="650" t="s">
        <v>726</v>
      </c>
      <c r="G247" s="648" t="s">
        <v>973</v>
      </c>
      <c r="H247" s="647" t="s">
        <v>375</v>
      </c>
      <c r="I247" s="651" t="s">
        <v>974</v>
      </c>
      <c r="J247" s="652"/>
      <c r="K247" s="648" t="s">
        <v>376</v>
      </c>
      <c r="L247" s="647"/>
      <c r="M247" s="651" t="s">
        <v>975</v>
      </c>
      <c r="N247" s="653"/>
      <c r="O247" s="653"/>
      <c r="P247" s="653"/>
      <c r="Q247" s="652"/>
      <c r="R247" s="647"/>
    </row>
    <row r="248" spans="1:18" ht="15">
      <c r="A248" s="654" t="s">
        <v>65</v>
      </c>
      <c r="B248" s="655" t="s">
        <v>704</v>
      </c>
      <c r="C248" s="655" t="s">
        <v>693</v>
      </c>
      <c r="D248" s="656" t="s">
        <v>977</v>
      </c>
      <c r="E248" s="655" t="s">
        <v>66</v>
      </c>
      <c r="F248" s="657" t="s">
        <v>733</v>
      </c>
      <c r="G248" s="655" t="s">
        <v>978</v>
      </c>
      <c r="H248" s="654" t="s">
        <v>979</v>
      </c>
      <c r="I248" s="647" t="s">
        <v>980</v>
      </c>
      <c r="J248" s="647" t="s">
        <v>67</v>
      </c>
      <c r="K248" s="655" t="s">
        <v>659</v>
      </c>
      <c r="L248" s="655" t="s">
        <v>68</v>
      </c>
      <c r="M248" s="647" t="s">
        <v>861</v>
      </c>
      <c r="N248" s="651" t="s">
        <v>983</v>
      </c>
      <c r="O248" s="653"/>
      <c r="P248" s="653"/>
      <c r="Q248" s="652"/>
      <c r="R248" s="654" t="s">
        <v>258</v>
      </c>
    </row>
    <row r="249" spans="1:18" ht="15">
      <c r="A249" s="658" t="s">
        <v>69</v>
      </c>
      <c r="B249" s="655" t="s">
        <v>711</v>
      </c>
      <c r="C249" s="655" t="s">
        <v>705</v>
      </c>
      <c r="D249" s="659"/>
      <c r="E249" s="655" t="s">
        <v>381</v>
      </c>
      <c r="F249" s="657" t="s">
        <v>70</v>
      </c>
      <c r="G249" s="655" t="s">
        <v>872</v>
      </c>
      <c r="H249" s="654" t="s">
        <v>865</v>
      </c>
      <c r="I249" s="654" t="s">
        <v>399</v>
      </c>
      <c r="J249" s="654"/>
      <c r="K249" s="655"/>
      <c r="L249" s="655" t="s">
        <v>71</v>
      </c>
      <c r="M249" s="654" t="s">
        <v>985</v>
      </c>
      <c r="N249" s="648" t="s">
        <v>986</v>
      </c>
      <c r="O249" s="648" t="s">
        <v>987</v>
      </c>
      <c r="P249" s="648" t="s">
        <v>990</v>
      </c>
      <c r="Q249" s="648" t="s">
        <v>989</v>
      </c>
      <c r="R249" s="654"/>
    </row>
    <row r="250" spans="1:18" ht="15">
      <c r="A250" s="660"/>
      <c r="B250" s="661"/>
      <c r="C250" s="660"/>
      <c r="D250" s="662"/>
      <c r="E250" s="660"/>
      <c r="F250" s="663"/>
      <c r="G250" s="660"/>
      <c r="H250" s="660"/>
      <c r="I250" s="660"/>
      <c r="J250" s="660"/>
      <c r="K250" s="660"/>
      <c r="L250" s="660"/>
      <c r="M250" s="661" t="s">
        <v>994</v>
      </c>
      <c r="N250" s="661" t="s">
        <v>995</v>
      </c>
      <c r="O250" s="661" t="s">
        <v>995</v>
      </c>
      <c r="P250" s="661" t="s">
        <v>998</v>
      </c>
      <c r="Q250" s="661" t="s">
        <v>997</v>
      </c>
      <c r="R250" s="660"/>
    </row>
    <row r="251" spans="1:18" ht="15">
      <c r="A251" s="664">
        <v>1</v>
      </c>
      <c r="B251" s="664">
        <v>2</v>
      </c>
      <c r="C251" s="664">
        <v>3</v>
      </c>
      <c r="D251" s="664">
        <v>4</v>
      </c>
      <c r="E251" s="661">
        <v>5</v>
      </c>
      <c r="F251" s="664">
        <v>6</v>
      </c>
      <c r="G251" s="664">
        <v>7</v>
      </c>
      <c r="H251" s="664">
        <v>8</v>
      </c>
      <c r="I251" s="664">
        <v>9</v>
      </c>
      <c r="J251" s="664">
        <v>10</v>
      </c>
      <c r="K251" s="664">
        <v>11</v>
      </c>
      <c r="L251" s="664">
        <v>12</v>
      </c>
      <c r="M251" s="664">
        <v>13</v>
      </c>
      <c r="N251" s="664">
        <v>14</v>
      </c>
      <c r="O251" s="664">
        <v>15</v>
      </c>
      <c r="P251" s="664">
        <v>16</v>
      </c>
      <c r="Q251" s="664">
        <v>17</v>
      </c>
      <c r="R251" s="664">
        <v>18</v>
      </c>
    </row>
    <row r="252" spans="1:19" ht="17.25">
      <c r="A252" s="1735" t="s">
        <v>1921</v>
      </c>
      <c r="B252" s="2176"/>
      <c r="C252" s="2177"/>
      <c r="D252" s="2177"/>
      <c r="E252" s="2177"/>
      <c r="F252" s="2177"/>
      <c r="G252" s="2177"/>
      <c r="H252" s="2177"/>
      <c r="I252" s="2177"/>
      <c r="J252" s="2177"/>
      <c r="K252" s="2177"/>
      <c r="L252" s="2177"/>
      <c r="M252" s="2177"/>
      <c r="N252" s="2177"/>
      <c r="O252" s="2177"/>
      <c r="P252" s="2177"/>
      <c r="Q252" s="2177"/>
      <c r="R252" s="2178"/>
      <c r="S252" s="584"/>
    </row>
    <row r="253" spans="1:19" ht="18">
      <c r="A253" s="1034" t="s">
        <v>1006</v>
      </c>
      <c r="B253" s="260">
        <v>1</v>
      </c>
      <c r="C253" s="260">
        <v>18</v>
      </c>
      <c r="D253" s="260">
        <v>6</v>
      </c>
      <c r="E253" s="263">
        <v>0.8</v>
      </c>
      <c r="F253" s="1041" t="s">
        <v>73</v>
      </c>
      <c r="G253" s="1034" t="s">
        <v>468</v>
      </c>
      <c r="H253" s="1034" t="s">
        <v>529</v>
      </c>
      <c r="I253" s="560" t="s">
        <v>1002</v>
      </c>
      <c r="J253" s="560"/>
      <c r="K253" s="1034"/>
      <c r="L253" s="1034" t="s">
        <v>1922</v>
      </c>
      <c r="M253" s="1727"/>
      <c r="N253" s="1040"/>
      <c r="O253" s="1040"/>
      <c r="P253" s="1040"/>
      <c r="Q253" s="1040"/>
      <c r="R253" s="584"/>
      <c r="S253" s="388"/>
    </row>
    <row r="254" spans="1:19" ht="18">
      <c r="A254" s="1034" t="s">
        <v>1010</v>
      </c>
      <c r="B254" s="396">
        <v>2</v>
      </c>
      <c r="C254" s="391">
        <v>21</v>
      </c>
      <c r="D254" s="391">
        <v>29</v>
      </c>
      <c r="E254" s="391">
        <v>0.9</v>
      </c>
      <c r="F254" s="1035" t="s">
        <v>73</v>
      </c>
      <c r="G254" s="1033" t="s">
        <v>468</v>
      </c>
      <c r="H254" s="1034" t="s">
        <v>529</v>
      </c>
      <c r="I254" s="560"/>
      <c r="J254" s="1728"/>
      <c r="K254" s="1728"/>
      <c r="L254" s="1728"/>
      <c r="M254" s="1728"/>
      <c r="N254" s="1728"/>
      <c r="O254" s="1728"/>
      <c r="P254" s="1728"/>
      <c r="Q254" s="1728"/>
      <c r="R254" s="388"/>
      <c r="S254" s="1729"/>
    </row>
    <row r="255" spans="1:19" ht="18" thickBot="1">
      <c r="A255" s="1039" t="s">
        <v>1010</v>
      </c>
      <c r="B255" s="396">
        <v>3</v>
      </c>
      <c r="C255" s="1736">
        <v>18</v>
      </c>
      <c r="D255" s="1736">
        <v>29</v>
      </c>
      <c r="E255" s="1737">
        <v>1</v>
      </c>
      <c r="F255" s="1035" t="s">
        <v>73</v>
      </c>
      <c r="G255" s="1729" t="s">
        <v>468</v>
      </c>
      <c r="H255" s="1039" t="s">
        <v>529</v>
      </c>
      <c r="I255" s="569" t="s">
        <v>1002</v>
      </c>
      <c r="J255" s="1729"/>
      <c r="K255" s="1729"/>
      <c r="L255" s="1039" t="s">
        <v>1922</v>
      </c>
      <c r="M255" s="1729"/>
      <c r="N255" s="1729"/>
      <c r="O255" s="1729"/>
      <c r="P255" s="1729"/>
      <c r="Q255" s="1729"/>
      <c r="R255" s="1729"/>
      <c r="S255" s="1670"/>
    </row>
    <row r="256" spans="1:18" ht="15.75" thickBot="1">
      <c r="A256" s="1748" t="s">
        <v>312</v>
      </c>
      <c r="B256" s="1749"/>
      <c r="C256" s="1750"/>
      <c r="D256" s="1750"/>
      <c r="E256" s="1751">
        <f>E255+E254+E253</f>
        <v>2.7</v>
      </c>
      <c r="F256" s="1750"/>
      <c r="G256" s="1750"/>
      <c r="H256" s="1750"/>
      <c r="I256" s="1750"/>
      <c r="J256" s="1750"/>
      <c r="K256" s="1750"/>
      <c r="L256" s="1750"/>
      <c r="M256" s="1750"/>
      <c r="N256" s="1750"/>
      <c r="O256" s="1750"/>
      <c r="P256" s="1750"/>
      <c r="Q256" s="1750"/>
      <c r="R256" s="1752"/>
    </row>
    <row r="257" spans="1:18" ht="15">
      <c r="A257" s="1038" t="s">
        <v>74</v>
      </c>
      <c r="B257" s="2179"/>
      <c r="C257" s="2180"/>
      <c r="D257" s="2180"/>
      <c r="E257" s="2180"/>
      <c r="F257" s="2180"/>
      <c r="G257" s="2180"/>
      <c r="H257" s="2180"/>
      <c r="I257" s="2180"/>
      <c r="J257" s="2180"/>
      <c r="K257" s="2180"/>
      <c r="L257" s="2180"/>
      <c r="M257" s="2180"/>
      <c r="N257" s="2180"/>
      <c r="O257" s="2180"/>
      <c r="P257" s="2180"/>
      <c r="Q257" s="2180"/>
      <c r="R257" s="2181"/>
    </row>
    <row r="258" spans="1:18" ht="18">
      <c r="A258" s="1009" t="s">
        <v>1013</v>
      </c>
      <c r="B258" s="1033"/>
      <c r="C258" s="1033">
        <v>7</v>
      </c>
      <c r="D258" s="1033">
        <v>4</v>
      </c>
      <c r="E258" s="1037">
        <v>1</v>
      </c>
      <c r="F258" s="1035" t="s">
        <v>73</v>
      </c>
      <c r="G258" s="1033" t="s">
        <v>468</v>
      </c>
      <c r="H258" s="1034" t="s">
        <v>72</v>
      </c>
      <c r="I258" s="560" t="s">
        <v>1002</v>
      </c>
      <c r="J258" s="1033"/>
      <c r="K258" s="1033"/>
      <c r="L258" s="1033" t="s">
        <v>77</v>
      </c>
      <c r="M258" s="1033"/>
      <c r="N258" s="1033"/>
      <c r="O258" s="1033"/>
      <c r="P258" s="1033"/>
      <c r="Q258" s="1033"/>
      <c r="R258" s="1033"/>
    </row>
    <row r="259" spans="1:18" ht="18" thickBot="1">
      <c r="A259" s="1036" t="s">
        <v>1015</v>
      </c>
      <c r="B259" s="1033"/>
      <c r="C259" s="1033">
        <v>20</v>
      </c>
      <c r="D259" s="1033">
        <v>11</v>
      </c>
      <c r="E259" s="1037">
        <v>1</v>
      </c>
      <c r="F259" s="1035" t="s">
        <v>73</v>
      </c>
      <c r="G259" s="1033" t="s">
        <v>468</v>
      </c>
      <c r="H259" s="1034" t="s">
        <v>72</v>
      </c>
      <c r="I259" s="560" t="s">
        <v>1002</v>
      </c>
      <c r="J259" s="1033"/>
      <c r="K259" s="1033"/>
      <c r="L259" s="1033" t="s">
        <v>77</v>
      </c>
      <c r="M259" s="1033"/>
      <c r="N259" s="1033"/>
      <c r="O259" s="1033"/>
      <c r="P259" s="1033"/>
      <c r="Q259" s="1033"/>
      <c r="R259" s="1033"/>
    </row>
    <row r="260" spans="1:18" ht="15.75" thickBot="1">
      <c r="A260" s="1734" t="s">
        <v>312</v>
      </c>
      <c r="B260" s="639"/>
      <c r="C260" s="639"/>
      <c r="D260" s="639"/>
      <c r="E260" s="1008">
        <f>SUM(E258:E259)</f>
        <v>2</v>
      </c>
      <c r="F260" s="640"/>
      <c r="G260" s="639"/>
      <c r="H260" s="639"/>
      <c r="I260" s="639"/>
      <c r="J260" s="639"/>
      <c r="K260" s="639"/>
      <c r="L260" s="639"/>
      <c r="M260" s="639"/>
      <c r="N260" s="639"/>
      <c r="O260" s="639"/>
      <c r="P260" s="639"/>
      <c r="Q260" s="639"/>
      <c r="R260" s="641"/>
    </row>
    <row r="261" spans="1:18" ht="15">
      <c r="A261" s="1038" t="s">
        <v>75</v>
      </c>
      <c r="B261" s="2182"/>
      <c r="C261" s="2183"/>
      <c r="D261" s="2183"/>
      <c r="E261" s="2183"/>
      <c r="F261" s="2183"/>
      <c r="G261" s="2183"/>
      <c r="H261" s="2183"/>
      <c r="I261" s="2183"/>
      <c r="J261" s="2183"/>
      <c r="K261" s="2183"/>
      <c r="L261" s="2183"/>
      <c r="M261" s="2183"/>
      <c r="N261" s="2183"/>
      <c r="O261" s="2183"/>
      <c r="P261" s="2183"/>
      <c r="Q261" s="2183"/>
      <c r="R261" s="2184"/>
    </row>
    <row r="262" spans="1:18" ht="18">
      <c r="A262" s="1039" t="s">
        <v>51</v>
      </c>
      <c r="B262" s="560"/>
      <c r="C262" s="1033">
        <v>34</v>
      </c>
      <c r="D262" s="1034">
        <v>2</v>
      </c>
      <c r="E262" s="1040">
        <v>1</v>
      </c>
      <c r="F262" s="1035" t="s">
        <v>73</v>
      </c>
      <c r="G262" s="1034" t="s">
        <v>468</v>
      </c>
      <c r="H262" s="1039" t="s">
        <v>72</v>
      </c>
      <c r="I262" s="1034" t="s">
        <v>76</v>
      </c>
      <c r="J262" s="560"/>
      <c r="K262" s="560"/>
      <c r="L262" s="1033" t="s">
        <v>183</v>
      </c>
      <c r="M262" s="560"/>
      <c r="N262" s="560"/>
      <c r="O262" s="560"/>
      <c r="P262" s="560"/>
      <c r="Q262" s="560"/>
      <c r="R262" s="560"/>
    </row>
    <row r="263" spans="1:18" ht="18">
      <c r="A263" s="1039" t="s">
        <v>51</v>
      </c>
      <c r="B263" s="560"/>
      <c r="C263" s="1033">
        <v>34</v>
      </c>
      <c r="D263" s="1034">
        <v>4</v>
      </c>
      <c r="E263" s="1040">
        <v>1</v>
      </c>
      <c r="F263" s="1035" t="s">
        <v>73</v>
      </c>
      <c r="G263" s="1034" t="s">
        <v>468</v>
      </c>
      <c r="H263" s="1039" t="s">
        <v>72</v>
      </c>
      <c r="I263" s="1034" t="s">
        <v>76</v>
      </c>
      <c r="J263" s="560"/>
      <c r="K263" s="560"/>
      <c r="L263" s="1033" t="s">
        <v>77</v>
      </c>
      <c r="M263" s="560"/>
      <c r="N263" s="560"/>
      <c r="O263" s="560"/>
      <c r="P263" s="560"/>
      <c r="Q263" s="560"/>
      <c r="R263" s="560"/>
    </row>
    <row r="264" spans="1:18" ht="18">
      <c r="A264" s="1039" t="s">
        <v>51</v>
      </c>
      <c r="B264" s="560"/>
      <c r="C264" s="1033">
        <v>66</v>
      </c>
      <c r="D264" s="1034">
        <v>12</v>
      </c>
      <c r="E264" s="1040">
        <v>1</v>
      </c>
      <c r="F264" s="1035" t="s">
        <v>73</v>
      </c>
      <c r="G264" s="1034" t="s">
        <v>468</v>
      </c>
      <c r="H264" s="1039" t="s">
        <v>72</v>
      </c>
      <c r="I264" s="1034" t="s">
        <v>76</v>
      </c>
      <c r="J264" s="560"/>
      <c r="K264" s="560"/>
      <c r="L264" s="1033" t="s">
        <v>183</v>
      </c>
      <c r="M264" s="560"/>
      <c r="N264" s="560"/>
      <c r="O264" s="560"/>
      <c r="P264" s="560"/>
      <c r="Q264" s="560"/>
      <c r="R264" s="560"/>
    </row>
    <row r="265" spans="1:18" ht="18">
      <c r="A265" s="1039" t="s">
        <v>49</v>
      </c>
      <c r="B265" s="560"/>
      <c r="C265" s="1033">
        <v>26</v>
      </c>
      <c r="D265" s="1034">
        <v>14</v>
      </c>
      <c r="E265" s="1040">
        <v>0.8</v>
      </c>
      <c r="F265" s="1035" t="s">
        <v>73</v>
      </c>
      <c r="G265" s="1034" t="s">
        <v>468</v>
      </c>
      <c r="H265" s="1039" t="s">
        <v>72</v>
      </c>
      <c r="I265" s="1034" t="s">
        <v>76</v>
      </c>
      <c r="J265" s="560"/>
      <c r="K265" s="560"/>
      <c r="L265" s="1033" t="s">
        <v>183</v>
      </c>
      <c r="M265" s="560"/>
      <c r="N265" s="560"/>
      <c r="O265" s="560"/>
      <c r="P265" s="560"/>
      <c r="Q265" s="560"/>
      <c r="R265" s="560"/>
    </row>
    <row r="266" spans="1:18" ht="18" thickBot="1">
      <c r="A266" s="1039" t="s">
        <v>1923</v>
      </c>
      <c r="B266" s="560"/>
      <c r="C266" s="1033">
        <v>5</v>
      </c>
      <c r="D266" s="1034">
        <v>2</v>
      </c>
      <c r="E266" s="1040">
        <v>0.7</v>
      </c>
      <c r="F266" s="1035" t="s">
        <v>73</v>
      </c>
      <c r="G266" s="1034" t="s">
        <v>452</v>
      </c>
      <c r="H266" s="1039" t="s">
        <v>72</v>
      </c>
      <c r="I266" s="1034" t="s">
        <v>76</v>
      </c>
      <c r="J266" s="1042"/>
      <c r="K266" s="1042"/>
      <c r="L266" s="1033" t="s">
        <v>1924</v>
      </c>
      <c r="M266" s="560"/>
      <c r="N266" s="560"/>
      <c r="O266" s="560"/>
      <c r="P266" s="560"/>
      <c r="Q266" s="560"/>
      <c r="R266" s="560"/>
    </row>
    <row r="267" spans="1:18" ht="15.75" thickBot="1">
      <c r="A267" s="638" t="s">
        <v>312</v>
      </c>
      <c r="B267" s="642"/>
      <c r="C267" s="639"/>
      <c r="D267" s="639"/>
      <c r="E267" s="1008">
        <f>E266+E265+E264+E263+E262</f>
        <v>4.5</v>
      </c>
      <c r="F267" s="642"/>
      <c r="G267" s="642"/>
      <c r="H267" s="642"/>
      <c r="I267" s="642"/>
      <c r="J267" s="642"/>
      <c r="K267" s="642"/>
      <c r="L267" s="642"/>
      <c r="M267" s="642"/>
      <c r="N267" s="642"/>
      <c r="O267" s="642"/>
      <c r="P267" s="642"/>
      <c r="Q267" s="642"/>
      <c r="R267" s="630"/>
    </row>
    <row r="268" spans="1:18" ht="18">
      <c r="A268" s="1742" t="s">
        <v>1925</v>
      </c>
      <c r="B268" s="2185"/>
      <c r="C268" s="2186"/>
      <c r="D268" s="2186"/>
      <c r="E268" s="2186"/>
      <c r="F268" s="2186"/>
      <c r="G268" s="2186"/>
      <c r="H268" s="2186"/>
      <c r="I268" s="2186"/>
      <c r="J268" s="2186"/>
      <c r="K268" s="2186"/>
      <c r="L268" s="2186"/>
      <c r="M268" s="2186"/>
      <c r="N268" s="2186"/>
      <c r="O268" s="2186"/>
      <c r="P268" s="2186"/>
      <c r="Q268" s="2186"/>
      <c r="R268" s="2187"/>
    </row>
    <row r="269" spans="1:19" ht="18" thickBot="1">
      <c r="A269" s="1729" t="s">
        <v>1049</v>
      </c>
      <c r="B269" s="1729"/>
      <c r="C269" s="1729">
        <v>1</v>
      </c>
      <c r="D269" s="1729">
        <v>31</v>
      </c>
      <c r="E269" s="1730">
        <v>0.9</v>
      </c>
      <c r="F269" s="1035" t="s">
        <v>73</v>
      </c>
      <c r="G269" s="1729" t="s">
        <v>468</v>
      </c>
      <c r="H269" s="1039" t="s">
        <v>72</v>
      </c>
      <c r="I269" s="560" t="s">
        <v>1002</v>
      </c>
      <c r="J269" s="1729"/>
      <c r="K269" s="1729"/>
      <c r="L269" s="1033" t="s">
        <v>1926</v>
      </c>
      <c r="M269" s="1739"/>
      <c r="N269" s="1740"/>
      <c r="O269" s="616"/>
      <c r="P269" s="616"/>
      <c r="Q269" s="616"/>
      <c r="R269" s="1741"/>
      <c r="S269" s="560"/>
    </row>
    <row r="270" spans="1:18" ht="18" thickBot="1">
      <c r="A270" s="1738" t="s">
        <v>312</v>
      </c>
      <c r="B270" s="642"/>
      <c r="C270" s="639"/>
      <c r="D270" s="639"/>
      <c r="E270" s="1008">
        <f>E269</f>
        <v>0.9</v>
      </c>
      <c r="F270" s="642"/>
      <c r="G270" s="642"/>
      <c r="H270" s="642"/>
      <c r="I270" s="642"/>
      <c r="J270" s="642"/>
      <c r="K270" s="642"/>
      <c r="L270" s="642"/>
      <c r="M270" s="642"/>
      <c r="N270" s="642"/>
      <c r="O270" s="642"/>
      <c r="P270" s="642"/>
      <c r="Q270" s="642"/>
      <c r="R270" s="630"/>
    </row>
    <row r="271" spans="1:18" ht="15">
      <c r="A271" s="1038" t="s">
        <v>78</v>
      </c>
      <c r="B271" s="625"/>
      <c r="C271" s="103"/>
      <c r="D271" s="629"/>
      <c r="E271" s="103"/>
      <c r="F271" s="591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</row>
    <row r="272" spans="1:19" ht="18">
      <c r="A272" s="1034" t="s">
        <v>79</v>
      </c>
      <c r="B272" s="1034"/>
      <c r="C272" s="1034">
        <v>7</v>
      </c>
      <c r="D272" s="1043">
        <v>28</v>
      </c>
      <c r="E272" s="1040">
        <v>0.6</v>
      </c>
      <c r="F272" s="1743" t="s">
        <v>1927</v>
      </c>
      <c r="G272" s="1744" t="s">
        <v>463</v>
      </c>
      <c r="H272" s="1034" t="s">
        <v>72</v>
      </c>
      <c r="I272" s="1743" t="s">
        <v>76</v>
      </c>
      <c r="J272" s="560"/>
      <c r="K272" s="560"/>
      <c r="L272" s="1033" t="s">
        <v>77</v>
      </c>
      <c r="M272" s="560"/>
      <c r="N272" s="560"/>
      <c r="O272" s="560"/>
      <c r="P272" s="560"/>
      <c r="Q272" s="560"/>
      <c r="R272" s="560"/>
      <c r="S272" s="560"/>
    </row>
    <row r="273" spans="1:19" ht="18">
      <c r="A273" s="1034" t="s">
        <v>79</v>
      </c>
      <c r="B273" s="1745"/>
      <c r="C273" s="1745">
        <v>8</v>
      </c>
      <c r="D273" s="1034" t="s">
        <v>1928</v>
      </c>
      <c r="E273" s="1034">
        <v>0.1</v>
      </c>
      <c r="F273" s="1743" t="s">
        <v>1927</v>
      </c>
      <c r="G273" s="1034" t="s">
        <v>463</v>
      </c>
      <c r="H273" s="1034" t="s">
        <v>72</v>
      </c>
      <c r="I273" s="1743" t="s">
        <v>76</v>
      </c>
      <c r="J273" s="560"/>
      <c r="K273" s="560"/>
      <c r="L273" s="1033" t="s">
        <v>77</v>
      </c>
      <c r="M273" s="560"/>
      <c r="N273" s="560"/>
      <c r="O273" s="560"/>
      <c r="P273" s="560"/>
      <c r="Q273" s="560"/>
      <c r="R273" s="560"/>
      <c r="S273" s="560"/>
    </row>
    <row r="274" spans="1:19" ht="18">
      <c r="A274" s="1034" t="s">
        <v>79</v>
      </c>
      <c r="B274" s="1034"/>
      <c r="C274" s="1034">
        <v>8</v>
      </c>
      <c r="D274" s="1043" t="s">
        <v>1929</v>
      </c>
      <c r="E274" s="1040">
        <v>0.5</v>
      </c>
      <c r="F274" s="1743" t="s">
        <v>1927</v>
      </c>
      <c r="G274" s="1034" t="s">
        <v>463</v>
      </c>
      <c r="H274" s="1034" t="s">
        <v>72</v>
      </c>
      <c r="I274" s="1743" t="s">
        <v>76</v>
      </c>
      <c r="J274" s="560"/>
      <c r="K274" s="560"/>
      <c r="L274" s="1033" t="s">
        <v>77</v>
      </c>
      <c r="M274" s="560"/>
      <c r="N274" s="560"/>
      <c r="O274" s="560"/>
      <c r="P274" s="560"/>
      <c r="Q274" s="560"/>
      <c r="R274" s="560"/>
      <c r="S274" s="560"/>
    </row>
    <row r="275" spans="1:19" ht="18">
      <c r="A275" s="1034" t="s">
        <v>79</v>
      </c>
      <c r="B275" s="1034"/>
      <c r="C275" s="1034">
        <v>8</v>
      </c>
      <c r="D275" s="1043">
        <v>21</v>
      </c>
      <c r="E275" s="1040">
        <v>0.2</v>
      </c>
      <c r="F275" s="1743" t="s">
        <v>1927</v>
      </c>
      <c r="G275" s="1034" t="s">
        <v>460</v>
      </c>
      <c r="H275" s="1034" t="s">
        <v>72</v>
      </c>
      <c r="I275" s="1743" t="s">
        <v>76</v>
      </c>
      <c r="J275" s="560"/>
      <c r="K275" s="560"/>
      <c r="L275" s="1033" t="s">
        <v>77</v>
      </c>
      <c r="M275" s="560"/>
      <c r="N275" s="560"/>
      <c r="O275" s="560"/>
      <c r="P275" s="560"/>
      <c r="Q275" s="560"/>
      <c r="R275" s="560"/>
      <c r="S275" s="560"/>
    </row>
    <row r="276" spans="1:19" ht="18">
      <c r="A276" s="1034" t="s">
        <v>79</v>
      </c>
      <c r="B276" s="1034"/>
      <c r="C276" s="1034">
        <v>8</v>
      </c>
      <c r="D276" s="1034">
        <v>24</v>
      </c>
      <c r="E276" s="1040">
        <v>1</v>
      </c>
      <c r="F276" s="1743" t="s">
        <v>1927</v>
      </c>
      <c r="G276" s="1034" t="s">
        <v>463</v>
      </c>
      <c r="H276" s="1034" t="s">
        <v>72</v>
      </c>
      <c r="I276" s="1743" t="s">
        <v>76</v>
      </c>
      <c r="J276" s="560"/>
      <c r="K276" s="560"/>
      <c r="L276" s="1033" t="s">
        <v>77</v>
      </c>
      <c r="M276" s="560"/>
      <c r="N276" s="560"/>
      <c r="O276" s="560"/>
      <c r="P276" s="560"/>
      <c r="Q276" s="560"/>
      <c r="R276" s="560"/>
      <c r="S276" s="560"/>
    </row>
    <row r="277" spans="1:19" ht="18">
      <c r="A277" s="1034" t="s">
        <v>79</v>
      </c>
      <c r="B277" s="1034"/>
      <c r="C277" s="1034">
        <v>33</v>
      </c>
      <c r="D277" s="1034">
        <v>7</v>
      </c>
      <c r="E277" s="1040">
        <v>1</v>
      </c>
      <c r="F277" s="1035" t="s">
        <v>73</v>
      </c>
      <c r="G277" s="1034" t="s">
        <v>890</v>
      </c>
      <c r="H277" s="1034" t="s">
        <v>72</v>
      </c>
      <c r="I277" s="1743" t="s">
        <v>76</v>
      </c>
      <c r="J277" s="560"/>
      <c r="K277" s="560"/>
      <c r="L277" s="1033" t="s">
        <v>1930</v>
      </c>
      <c r="M277" s="560"/>
      <c r="N277" s="560"/>
      <c r="O277" s="560"/>
      <c r="P277" s="560"/>
      <c r="Q277" s="560"/>
      <c r="R277" s="560"/>
      <c r="S277" s="560"/>
    </row>
    <row r="278" spans="1:19" ht="18">
      <c r="A278" s="1034" t="s">
        <v>79</v>
      </c>
      <c r="B278" s="1034"/>
      <c r="C278" s="1034">
        <v>23</v>
      </c>
      <c r="D278" s="1034" t="s">
        <v>1931</v>
      </c>
      <c r="E278" s="1040">
        <v>0.9</v>
      </c>
      <c r="F278" s="1743" t="s">
        <v>263</v>
      </c>
      <c r="G278" s="1034" t="s">
        <v>452</v>
      </c>
      <c r="H278" s="1034" t="s">
        <v>72</v>
      </c>
      <c r="I278" s="1743" t="s">
        <v>76</v>
      </c>
      <c r="J278" s="560"/>
      <c r="K278" s="560"/>
      <c r="L278" s="1033" t="s">
        <v>1922</v>
      </c>
      <c r="M278" s="560"/>
      <c r="N278" s="560"/>
      <c r="O278" s="560"/>
      <c r="P278" s="560"/>
      <c r="Q278" s="560"/>
      <c r="R278" s="560"/>
      <c r="S278" s="560"/>
    </row>
    <row r="279" spans="1:19" ht="18">
      <c r="A279" s="1034" t="s">
        <v>81</v>
      </c>
      <c r="B279" s="1034"/>
      <c r="C279" s="1034">
        <v>53</v>
      </c>
      <c r="D279" s="1034">
        <v>5</v>
      </c>
      <c r="E279" s="1040">
        <v>0.2</v>
      </c>
      <c r="F279" s="1743" t="s">
        <v>1927</v>
      </c>
      <c r="G279" s="1034" t="s">
        <v>502</v>
      </c>
      <c r="H279" s="1034" t="s">
        <v>72</v>
      </c>
      <c r="I279" s="1743" t="s">
        <v>76</v>
      </c>
      <c r="J279" s="560"/>
      <c r="K279" s="560"/>
      <c r="L279" s="1034" t="s">
        <v>77</v>
      </c>
      <c r="M279" s="560"/>
      <c r="N279" s="560"/>
      <c r="O279" s="560"/>
      <c r="P279" s="560"/>
      <c r="Q279" s="560"/>
      <c r="R279" s="560"/>
      <c r="S279" s="560"/>
    </row>
    <row r="280" spans="1:19" ht="18">
      <c r="A280" s="1034" t="s">
        <v>53</v>
      </c>
      <c r="B280" s="1034"/>
      <c r="C280" s="1034">
        <v>60</v>
      </c>
      <c r="D280" s="1034" t="s">
        <v>1928</v>
      </c>
      <c r="E280" s="1040">
        <v>1</v>
      </c>
      <c r="F280" s="1743" t="s">
        <v>1927</v>
      </c>
      <c r="G280" s="1034" t="s">
        <v>452</v>
      </c>
      <c r="H280" s="1034" t="s">
        <v>72</v>
      </c>
      <c r="I280" s="1743" t="s">
        <v>76</v>
      </c>
      <c r="J280" s="560"/>
      <c r="K280" s="560"/>
      <c r="L280" s="1034" t="s">
        <v>77</v>
      </c>
      <c r="M280" s="560"/>
      <c r="N280" s="560"/>
      <c r="O280" s="560"/>
      <c r="P280" s="560"/>
      <c r="Q280" s="560"/>
      <c r="R280" s="560"/>
      <c r="S280" s="560"/>
    </row>
    <row r="281" spans="1:19" ht="18">
      <c r="A281" s="1034" t="s">
        <v>53</v>
      </c>
      <c r="B281" s="1034"/>
      <c r="C281" s="1034">
        <v>60</v>
      </c>
      <c r="D281" s="1034" t="s">
        <v>1929</v>
      </c>
      <c r="E281" s="1040">
        <v>1</v>
      </c>
      <c r="F281" s="1743" t="s">
        <v>1927</v>
      </c>
      <c r="G281" s="1034" t="s">
        <v>452</v>
      </c>
      <c r="H281" s="1034" t="s">
        <v>72</v>
      </c>
      <c r="I281" s="1743" t="s">
        <v>76</v>
      </c>
      <c r="J281" s="560"/>
      <c r="K281" s="560"/>
      <c r="L281" s="1034" t="s">
        <v>77</v>
      </c>
      <c r="M281" s="560"/>
      <c r="N281" s="560"/>
      <c r="O281" s="560"/>
      <c r="P281" s="560"/>
      <c r="Q281" s="560"/>
      <c r="R281" s="560"/>
      <c r="S281" s="560"/>
    </row>
    <row r="282" spans="1:19" ht="18">
      <c r="A282" s="1034" t="s">
        <v>53</v>
      </c>
      <c r="B282" s="1034"/>
      <c r="C282" s="1034">
        <v>60</v>
      </c>
      <c r="D282" s="1034" t="s">
        <v>1932</v>
      </c>
      <c r="E282" s="1040">
        <v>1</v>
      </c>
      <c r="F282" s="1743" t="s">
        <v>1927</v>
      </c>
      <c r="G282" s="1034" t="s">
        <v>460</v>
      </c>
      <c r="H282" s="1034" t="s">
        <v>72</v>
      </c>
      <c r="I282" s="1743" t="s">
        <v>76</v>
      </c>
      <c r="J282" s="560"/>
      <c r="K282" s="560"/>
      <c r="L282" s="1034" t="s">
        <v>77</v>
      </c>
      <c r="M282" s="560"/>
      <c r="N282" s="560"/>
      <c r="O282" s="560"/>
      <c r="P282" s="560"/>
      <c r="Q282" s="560"/>
      <c r="R282" s="560"/>
      <c r="S282" s="560"/>
    </row>
    <row r="283" spans="1:19" ht="18">
      <c r="A283" s="1034" t="s">
        <v>79</v>
      </c>
      <c r="B283" s="1034"/>
      <c r="C283" s="1034">
        <v>47</v>
      </c>
      <c r="D283" s="1034">
        <v>44</v>
      </c>
      <c r="E283" s="1040">
        <v>0.7</v>
      </c>
      <c r="F283" s="1035" t="s">
        <v>73</v>
      </c>
      <c r="G283" s="1034" t="s">
        <v>468</v>
      </c>
      <c r="H283" s="1034" t="s">
        <v>72</v>
      </c>
      <c r="I283" s="1743" t="s">
        <v>76</v>
      </c>
      <c r="J283" s="560"/>
      <c r="K283" s="560"/>
      <c r="L283" s="1033" t="s">
        <v>1933</v>
      </c>
      <c r="M283" s="560"/>
      <c r="N283" s="560"/>
      <c r="O283" s="560"/>
      <c r="P283" s="560"/>
      <c r="Q283" s="560"/>
      <c r="R283" s="560"/>
      <c r="S283" s="560"/>
    </row>
    <row r="284" spans="1:19" ht="18">
      <c r="A284" s="1034" t="s">
        <v>79</v>
      </c>
      <c r="B284" s="1034"/>
      <c r="C284" s="1034">
        <v>23</v>
      </c>
      <c r="D284" s="1034">
        <v>17</v>
      </c>
      <c r="E284" s="1040">
        <v>1</v>
      </c>
      <c r="F284" s="1743" t="s">
        <v>1927</v>
      </c>
      <c r="G284" s="1034" t="s">
        <v>452</v>
      </c>
      <c r="H284" s="1034" t="s">
        <v>72</v>
      </c>
      <c r="I284" s="1743" t="s">
        <v>76</v>
      </c>
      <c r="J284" s="560"/>
      <c r="K284" s="560"/>
      <c r="L284" s="1034"/>
      <c r="M284" s="560"/>
      <c r="N284" s="560"/>
      <c r="O284" s="560"/>
      <c r="P284" s="560"/>
      <c r="Q284" s="560"/>
      <c r="R284" s="560"/>
      <c r="S284" s="560"/>
    </row>
    <row r="285" spans="1:19" ht="18">
      <c r="A285" s="1034" t="s">
        <v>81</v>
      </c>
      <c r="B285" s="1034"/>
      <c r="C285" s="1034">
        <v>22</v>
      </c>
      <c r="D285" s="1034">
        <v>27</v>
      </c>
      <c r="E285" s="1040">
        <v>0.6</v>
      </c>
      <c r="F285" s="1743" t="s">
        <v>1927</v>
      </c>
      <c r="G285" s="1034" t="s">
        <v>463</v>
      </c>
      <c r="H285" s="1034" t="s">
        <v>72</v>
      </c>
      <c r="I285" s="1743" t="s">
        <v>76</v>
      </c>
      <c r="J285" s="560"/>
      <c r="K285" s="560"/>
      <c r="L285" s="1034" t="s">
        <v>77</v>
      </c>
      <c r="M285" s="560"/>
      <c r="N285" s="560"/>
      <c r="O285" s="560"/>
      <c r="P285" s="560"/>
      <c r="Q285" s="560"/>
      <c r="R285" s="560"/>
      <c r="S285" s="560"/>
    </row>
    <row r="286" spans="1:19" ht="18">
      <c r="A286" s="1034" t="s">
        <v>79</v>
      </c>
      <c r="B286" s="1034"/>
      <c r="C286" s="1034">
        <v>23</v>
      </c>
      <c r="D286" s="1034" t="s">
        <v>1932</v>
      </c>
      <c r="E286" s="1040">
        <v>1</v>
      </c>
      <c r="F286" s="1743" t="s">
        <v>263</v>
      </c>
      <c r="G286" s="1034" t="s">
        <v>452</v>
      </c>
      <c r="H286" s="1034" t="s">
        <v>72</v>
      </c>
      <c r="I286" s="1743" t="s">
        <v>76</v>
      </c>
      <c r="J286" s="560"/>
      <c r="K286" s="560"/>
      <c r="L286" s="1034" t="s">
        <v>1922</v>
      </c>
      <c r="M286" s="560"/>
      <c r="N286" s="560"/>
      <c r="O286" s="560"/>
      <c r="P286" s="560"/>
      <c r="Q286" s="560"/>
      <c r="R286" s="560"/>
      <c r="S286" s="560"/>
    </row>
    <row r="287" spans="1:19" ht="18">
      <c r="A287" s="1034" t="s">
        <v>79</v>
      </c>
      <c r="B287" s="1034"/>
      <c r="C287" s="1034">
        <v>24</v>
      </c>
      <c r="D287" s="1034">
        <v>34</v>
      </c>
      <c r="E287" s="1040">
        <v>1</v>
      </c>
      <c r="F287" s="1041" t="s">
        <v>73</v>
      </c>
      <c r="G287" s="1034" t="s">
        <v>452</v>
      </c>
      <c r="H287" s="1034" t="s">
        <v>72</v>
      </c>
      <c r="I287" s="1743" t="s">
        <v>76</v>
      </c>
      <c r="J287" s="560"/>
      <c r="K287" s="560"/>
      <c r="L287" s="1034" t="s">
        <v>1922</v>
      </c>
      <c r="M287" s="560"/>
      <c r="N287" s="560"/>
      <c r="O287" s="560"/>
      <c r="P287" s="560"/>
      <c r="Q287" s="560"/>
      <c r="R287" s="560"/>
      <c r="S287" s="560"/>
    </row>
    <row r="288" spans="1:19" ht="18">
      <c r="A288" s="1033" t="s">
        <v>79</v>
      </c>
      <c r="B288" s="1033"/>
      <c r="C288" s="1033">
        <v>10</v>
      </c>
      <c r="D288" s="1033" t="s">
        <v>1934</v>
      </c>
      <c r="E288" s="1037">
        <v>0.3</v>
      </c>
      <c r="F288" s="1743" t="s">
        <v>1927</v>
      </c>
      <c r="G288" s="1033" t="s">
        <v>460</v>
      </c>
      <c r="H288" s="1033" t="s">
        <v>72</v>
      </c>
      <c r="I288" s="1746"/>
      <c r="J288" s="1747"/>
      <c r="K288" s="1747"/>
      <c r="L288" s="1033"/>
      <c r="M288" s="1747"/>
      <c r="N288" s="1747"/>
      <c r="O288" s="1747"/>
      <c r="P288" s="1747"/>
      <c r="Q288" s="1747"/>
      <c r="R288" s="1747"/>
      <c r="S288" s="560"/>
    </row>
    <row r="289" spans="1:19" ht="18">
      <c r="A289" s="1034" t="s">
        <v>79</v>
      </c>
      <c r="B289" s="1034"/>
      <c r="C289" s="1034">
        <v>10</v>
      </c>
      <c r="D289" s="1034" t="s">
        <v>1935</v>
      </c>
      <c r="E289" s="1040">
        <v>0.5</v>
      </c>
      <c r="F289" s="1743" t="s">
        <v>1927</v>
      </c>
      <c r="G289" s="1034" t="s">
        <v>460</v>
      </c>
      <c r="H289" s="1034" t="s">
        <v>72</v>
      </c>
      <c r="I289" s="1743"/>
      <c r="J289" s="560"/>
      <c r="K289" s="560"/>
      <c r="L289" s="1034"/>
      <c r="M289" s="560"/>
      <c r="N289" s="560"/>
      <c r="O289" s="560"/>
      <c r="P289" s="560"/>
      <c r="Q289" s="560"/>
      <c r="R289" s="560"/>
      <c r="S289" s="560"/>
    </row>
    <row r="290" spans="1:19" ht="18">
      <c r="A290" s="1034" t="s">
        <v>79</v>
      </c>
      <c r="B290" s="1034"/>
      <c r="C290" s="1034">
        <v>10</v>
      </c>
      <c r="D290" s="1034">
        <v>13</v>
      </c>
      <c r="E290" s="1040">
        <v>0.4</v>
      </c>
      <c r="F290" s="1743" t="s">
        <v>1927</v>
      </c>
      <c r="G290" s="1034" t="s">
        <v>463</v>
      </c>
      <c r="H290" s="1034" t="s">
        <v>72</v>
      </c>
      <c r="I290" s="1743"/>
      <c r="J290" s="560"/>
      <c r="K290" s="560"/>
      <c r="L290" s="1034"/>
      <c r="M290" s="560"/>
      <c r="N290" s="560"/>
      <c r="O290" s="560"/>
      <c r="P290" s="560"/>
      <c r="Q290" s="560"/>
      <c r="R290" s="560"/>
      <c r="S290" s="560"/>
    </row>
    <row r="291" spans="1:19" ht="18">
      <c r="A291" s="1034" t="s">
        <v>79</v>
      </c>
      <c r="B291" s="1034"/>
      <c r="C291" s="1034">
        <v>10</v>
      </c>
      <c r="D291" s="1034">
        <v>10</v>
      </c>
      <c r="E291" s="1040">
        <v>0.7</v>
      </c>
      <c r="F291" s="1743" t="s">
        <v>1927</v>
      </c>
      <c r="G291" s="1034" t="s">
        <v>460</v>
      </c>
      <c r="H291" s="1034" t="s">
        <v>72</v>
      </c>
      <c r="I291" s="1743"/>
      <c r="J291" s="560"/>
      <c r="K291" s="560"/>
      <c r="L291" s="1034"/>
      <c r="M291" s="560"/>
      <c r="N291" s="560"/>
      <c r="O291" s="560"/>
      <c r="P291" s="560"/>
      <c r="Q291" s="560"/>
      <c r="R291" s="560"/>
      <c r="S291" s="560"/>
    </row>
    <row r="292" spans="1:19" ht="18">
      <c r="A292" s="1034" t="s">
        <v>79</v>
      </c>
      <c r="B292" s="1034"/>
      <c r="C292" s="1034">
        <v>10</v>
      </c>
      <c r="D292" s="1034">
        <v>16</v>
      </c>
      <c r="E292" s="1040">
        <v>0.9</v>
      </c>
      <c r="F292" s="1743" t="s">
        <v>1927</v>
      </c>
      <c r="G292" s="1034" t="s">
        <v>460</v>
      </c>
      <c r="H292" s="1034" t="s">
        <v>72</v>
      </c>
      <c r="I292" s="1743"/>
      <c r="J292" s="560"/>
      <c r="K292" s="560"/>
      <c r="L292" s="1034"/>
      <c r="M292" s="560"/>
      <c r="N292" s="560"/>
      <c r="O292" s="560"/>
      <c r="P292" s="560"/>
      <c r="Q292" s="560"/>
      <c r="R292" s="560"/>
      <c r="S292" s="560"/>
    </row>
    <row r="293" spans="1:19" ht="18">
      <c r="A293" s="1034" t="s">
        <v>79</v>
      </c>
      <c r="B293" s="1034"/>
      <c r="C293" s="1034">
        <v>9</v>
      </c>
      <c r="D293" s="1034">
        <v>14</v>
      </c>
      <c r="E293" s="1040">
        <v>0.8</v>
      </c>
      <c r="F293" s="1743" t="s">
        <v>1927</v>
      </c>
      <c r="G293" s="1034" t="s">
        <v>460</v>
      </c>
      <c r="H293" s="1034" t="s">
        <v>72</v>
      </c>
      <c r="I293" s="1743"/>
      <c r="J293" s="560"/>
      <c r="K293" s="560"/>
      <c r="L293" s="1034"/>
      <c r="M293" s="560"/>
      <c r="N293" s="560"/>
      <c r="O293" s="560"/>
      <c r="P293" s="560"/>
      <c r="Q293" s="560"/>
      <c r="R293" s="560"/>
      <c r="S293" s="560"/>
    </row>
    <row r="294" spans="1:19" ht="18">
      <c r="A294" s="1034" t="s">
        <v>53</v>
      </c>
      <c r="B294" s="1034"/>
      <c r="C294" s="1034">
        <v>58</v>
      </c>
      <c r="D294" s="1034">
        <v>30</v>
      </c>
      <c r="E294" s="1040">
        <v>1</v>
      </c>
      <c r="F294" s="1035" t="s">
        <v>73</v>
      </c>
      <c r="G294" s="1034" t="s">
        <v>452</v>
      </c>
      <c r="H294" s="1034" t="s">
        <v>72</v>
      </c>
      <c r="I294" s="1743"/>
      <c r="J294" s="560"/>
      <c r="K294" s="560"/>
      <c r="L294" s="1034"/>
      <c r="M294" s="560"/>
      <c r="N294" s="560"/>
      <c r="O294" s="560"/>
      <c r="P294" s="560"/>
      <c r="Q294" s="560"/>
      <c r="R294" s="560"/>
      <c r="S294" s="560"/>
    </row>
    <row r="295" spans="1:19" ht="18">
      <c r="A295" s="1034" t="s">
        <v>79</v>
      </c>
      <c r="B295" s="1034"/>
      <c r="C295" s="1034">
        <v>16</v>
      </c>
      <c r="D295" s="1034">
        <v>27</v>
      </c>
      <c r="E295" s="1040">
        <v>1</v>
      </c>
      <c r="F295" s="1743" t="s">
        <v>1927</v>
      </c>
      <c r="G295" s="1034" t="s">
        <v>460</v>
      </c>
      <c r="H295" s="1034" t="s">
        <v>72</v>
      </c>
      <c r="I295" s="1743"/>
      <c r="J295" s="560"/>
      <c r="K295" s="560"/>
      <c r="L295" s="1034"/>
      <c r="M295" s="560"/>
      <c r="N295" s="560"/>
      <c r="O295" s="560"/>
      <c r="P295" s="560"/>
      <c r="Q295" s="560"/>
      <c r="R295" s="560"/>
      <c r="S295" s="560"/>
    </row>
    <row r="296" spans="1:19" ht="18">
      <c r="A296" s="1034" t="s">
        <v>53</v>
      </c>
      <c r="B296" s="1034"/>
      <c r="C296" s="1034">
        <v>66</v>
      </c>
      <c r="D296" s="1034">
        <v>20</v>
      </c>
      <c r="E296" s="1040">
        <v>1</v>
      </c>
      <c r="F296" s="1035" t="s">
        <v>73</v>
      </c>
      <c r="G296" s="1034" t="s">
        <v>452</v>
      </c>
      <c r="H296" s="1034" t="s">
        <v>72</v>
      </c>
      <c r="I296" s="1743"/>
      <c r="J296" s="560"/>
      <c r="K296" s="560"/>
      <c r="L296" s="1034"/>
      <c r="M296" s="560"/>
      <c r="N296" s="560"/>
      <c r="O296" s="560"/>
      <c r="P296" s="560"/>
      <c r="Q296" s="560"/>
      <c r="R296" s="560"/>
      <c r="S296" s="560"/>
    </row>
    <row r="297" spans="1:19" ht="18">
      <c r="A297" s="1034" t="s">
        <v>79</v>
      </c>
      <c r="B297" s="1034"/>
      <c r="C297" s="1034">
        <v>12</v>
      </c>
      <c r="D297" s="1034">
        <v>13</v>
      </c>
      <c r="E297" s="1040">
        <v>0.6</v>
      </c>
      <c r="F297" s="1035" t="s">
        <v>73</v>
      </c>
      <c r="G297" s="1034" t="s">
        <v>452</v>
      </c>
      <c r="H297" s="1034" t="s">
        <v>72</v>
      </c>
      <c r="I297" s="1743"/>
      <c r="J297" s="560"/>
      <c r="K297" s="560"/>
      <c r="L297" s="1034"/>
      <c r="M297" s="560"/>
      <c r="N297" s="560"/>
      <c r="O297" s="560"/>
      <c r="P297" s="560"/>
      <c r="Q297" s="560"/>
      <c r="R297" s="560"/>
      <c r="S297" s="560"/>
    </row>
    <row r="298" spans="1:19" ht="18">
      <c r="A298" s="1034" t="s">
        <v>79</v>
      </c>
      <c r="B298" s="1034"/>
      <c r="C298" s="1034">
        <v>9</v>
      </c>
      <c r="D298" s="1034">
        <v>32</v>
      </c>
      <c r="E298" s="1040">
        <v>1</v>
      </c>
      <c r="F298" s="1035" t="s">
        <v>73</v>
      </c>
      <c r="G298" s="1034" t="s">
        <v>452</v>
      </c>
      <c r="H298" s="1034" t="s">
        <v>72</v>
      </c>
      <c r="I298" s="1743"/>
      <c r="J298" s="560"/>
      <c r="K298" s="560"/>
      <c r="L298" s="1034"/>
      <c r="M298" s="560"/>
      <c r="N298" s="560"/>
      <c r="O298" s="560"/>
      <c r="P298" s="560"/>
      <c r="Q298" s="560"/>
      <c r="R298" s="560"/>
      <c r="S298" s="560"/>
    </row>
    <row r="299" spans="1:19" ht="18">
      <c r="A299" s="1034" t="s">
        <v>81</v>
      </c>
      <c r="B299" s="1034"/>
      <c r="C299" s="1034">
        <v>52</v>
      </c>
      <c r="D299" s="1034">
        <v>7</v>
      </c>
      <c r="E299" s="1040">
        <v>1</v>
      </c>
      <c r="F299" s="1035" t="s">
        <v>73</v>
      </c>
      <c r="G299" s="1034" t="s">
        <v>468</v>
      </c>
      <c r="H299" s="1034" t="s">
        <v>72</v>
      </c>
      <c r="I299" s="1743"/>
      <c r="J299" s="560"/>
      <c r="K299" s="560"/>
      <c r="L299" s="1034"/>
      <c r="M299" s="560"/>
      <c r="N299" s="560"/>
      <c r="O299" s="560"/>
      <c r="P299" s="560"/>
      <c r="Q299" s="560"/>
      <c r="R299" s="560"/>
      <c r="S299" s="560"/>
    </row>
    <row r="300" spans="1:19" ht="18">
      <c r="A300" s="1034" t="s">
        <v>79</v>
      </c>
      <c r="B300" s="1034"/>
      <c r="C300" s="1034">
        <v>10</v>
      </c>
      <c r="D300" s="1034">
        <v>28</v>
      </c>
      <c r="E300" s="1040">
        <v>0.9</v>
      </c>
      <c r="F300" s="1035" t="s">
        <v>73</v>
      </c>
      <c r="G300" s="1034" t="s">
        <v>468</v>
      </c>
      <c r="H300" s="1034" t="s">
        <v>72</v>
      </c>
      <c r="I300" s="1743"/>
      <c r="J300" s="560"/>
      <c r="K300" s="560"/>
      <c r="L300" s="1034"/>
      <c r="M300" s="560"/>
      <c r="N300" s="560"/>
      <c r="O300" s="560"/>
      <c r="P300" s="560"/>
      <c r="Q300" s="560"/>
      <c r="R300" s="560"/>
      <c r="S300" s="560"/>
    </row>
    <row r="301" spans="1:19" ht="18">
      <c r="A301" s="1034" t="s">
        <v>79</v>
      </c>
      <c r="B301" s="1034"/>
      <c r="C301" s="1034">
        <v>12</v>
      </c>
      <c r="D301" s="1034">
        <v>11</v>
      </c>
      <c r="E301" s="1040">
        <v>0.9</v>
      </c>
      <c r="F301" s="1035" t="s">
        <v>73</v>
      </c>
      <c r="G301" s="1034" t="s">
        <v>468</v>
      </c>
      <c r="H301" s="1034" t="s">
        <v>72</v>
      </c>
      <c r="I301" s="1743"/>
      <c r="J301" s="560"/>
      <c r="K301" s="560"/>
      <c r="L301" s="1034"/>
      <c r="M301" s="560"/>
      <c r="N301" s="560"/>
      <c r="O301" s="560"/>
      <c r="P301" s="560"/>
      <c r="Q301" s="560"/>
      <c r="R301" s="560"/>
      <c r="S301" s="560"/>
    </row>
    <row r="302" spans="1:19" ht="18">
      <c r="A302" s="1034" t="s">
        <v>79</v>
      </c>
      <c r="B302" s="1034"/>
      <c r="C302" s="1034">
        <v>10</v>
      </c>
      <c r="D302" s="1034">
        <v>8</v>
      </c>
      <c r="E302" s="1040">
        <v>0.4</v>
      </c>
      <c r="F302" s="1743" t="s">
        <v>1927</v>
      </c>
      <c r="G302" s="1034" t="s">
        <v>463</v>
      </c>
      <c r="H302" s="1034" t="s">
        <v>72</v>
      </c>
      <c r="I302" s="1743" t="s">
        <v>76</v>
      </c>
      <c r="J302" s="560"/>
      <c r="K302" s="560"/>
      <c r="L302" s="1034" t="s">
        <v>77</v>
      </c>
      <c r="M302" s="560"/>
      <c r="N302" s="560"/>
      <c r="O302" s="560"/>
      <c r="P302" s="560"/>
      <c r="Q302" s="560"/>
      <c r="R302" s="560"/>
      <c r="S302" s="560"/>
    </row>
    <row r="303" spans="1:19" ht="18" thickBot="1">
      <c r="A303" s="1034" t="s">
        <v>53</v>
      </c>
      <c r="B303" s="1034"/>
      <c r="C303" s="1034">
        <v>69</v>
      </c>
      <c r="D303" s="1034">
        <v>16</v>
      </c>
      <c r="E303" s="1040">
        <v>0.7</v>
      </c>
      <c r="F303" s="1035" t="s">
        <v>73</v>
      </c>
      <c r="G303" s="1034" t="s">
        <v>468</v>
      </c>
      <c r="H303" s="1034" t="s">
        <v>72</v>
      </c>
      <c r="I303" s="1743"/>
      <c r="J303" s="560"/>
      <c r="K303" s="560"/>
      <c r="L303" s="1034"/>
      <c r="M303" s="560"/>
      <c r="N303" s="560"/>
      <c r="O303" s="560"/>
      <c r="P303" s="560"/>
      <c r="Q303" s="560"/>
      <c r="R303" s="560"/>
      <c r="S303" s="560"/>
    </row>
    <row r="304" spans="1:18" ht="15.75" thickBot="1">
      <c r="A304" s="638" t="s">
        <v>312</v>
      </c>
      <c r="B304" s="639"/>
      <c r="C304" s="639"/>
      <c r="D304" s="643"/>
      <c r="E304" s="1044">
        <f>SUM(E272:E303)</f>
        <v>23.899999999999995</v>
      </c>
      <c r="F304" s="644"/>
      <c r="G304" s="639"/>
      <c r="H304" s="639"/>
      <c r="I304" s="642"/>
      <c r="J304" s="642"/>
      <c r="K304" s="642"/>
      <c r="L304" s="642"/>
      <c r="M304" s="642"/>
      <c r="N304" s="642"/>
      <c r="O304" s="642"/>
      <c r="P304" s="642"/>
      <c r="Q304" s="642"/>
      <c r="R304" s="630"/>
    </row>
    <row r="305" spans="1:18" ht="15">
      <c r="A305" s="1045" t="s">
        <v>82</v>
      </c>
      <c r="B305" s="592"/>
      <c r="C305" s="592"/>
      <c r="D305" s="624"/>
      <c r="E305" s="582"/>
      <c r="F305" s="645"/>
      <c r="G305" s="616"/>
      <c r="H305" s="592"/>
      <c r="I305" s="624"/>
      <c r="J305" s="624"/>
      <c r="K305" s="624"/>
      <c r="L305" s="646"/>
      <c r="M305" s="624"/>
      <c r="N305" s="624"/>
      <c r="O305" s="624"/>
      <c r="P305" s="624"/>
      <c r="Q305" s="624"/>
      <c r="R305" s="624"/>
    </row>
    <row r="306" spans="1:18" ht="18">
      <c r="A306" s="1034" t="s">
        <v>1936</v>
      </c>
      <c r="B306" s="1034"/>
      <c r="C306" s="1034">
        <v>3</v>
      </c>
      <c r="D306" s="560">
        <v>23</v>
      </c>
      <c r="E306" s="560">
        <v>0.9</v>
      </c>
      <c r="F306" s="1035" t="s">
        <v>73</v>
      </c>
      <c r="G306" s="1034" t="s">
        <v>468</v>
      </c>
      <c r="H306" s="1034" t="s">
        <v>72</v>
      </c>
      <c r="I306" s="560"/>
      <c r="J306" s="560"/>
      <c r="K306" s="560"/>
      <c r="L306" s="1034" t="s">
        <v>184</v>
      </c>
      <c r="M306" s="560"/>
      <c r="N306" s="560"/>
      <c r="O306" s="560"/>
      <c r="P306" s="560"/>
      <c r="Q306" s="560"/>
      <c r="R306" s="560"/>
    </row>
    <row r="307" spans="1:18" ht="18">
      <c r="A307" s="1034" t="s">
        <v>1936</v>
      </c>
      <c r="B307" s="1034"/>
      <c r="C307" s="1034">
        <v>6</v>
      </c>
      <c r="D307" s="560">
        <v>16</v>
      </c>
      <c r="E307" s="560">
        <v>0.9</v>
      </c>
      <c r="F307" s="1035" t="s">
        <v>73</v>
      </c>
      <c r="G307" s="1034" t="s">
        <v>468</v>
      </c>
      <c r="H307" s="1034" t="s">
        <v>72</v>
      </c>
      <c r="I307" s="560"/>
      <c r="J307" s="560"/>
      <c r="K307" s="560"/>
      <c r="L307" s="1034" t="s">
        <v>184</v>
      </c>
      <c r="M307" s="560"/>
      <c r="N307" s="560"/>
      <c r="O307" s="560"/>
      <c r="P307" s="560"/>
      <c r="Q307" s="560"/>
      <c r="R307" s="560"/>
    </row>
    <row r="308" spans="1:18" ht="18" thickBot="1">
      <c r="A308" s="1034" t="s">
        <v>1936</v>
      </c>
      <c r="B308" s="1034"/>
      <c r="C308" s="1034">
        <v>2</v>
      </c>
      <c r="D308" s="560">
        <v>2</v>
      </c>
      <c r="E308" s="560">
        <v>0.8</v>
      </c>
      <c r="F308" s="1035" t="s">
        <v>73</v>
      </c>
      <c r="G308" s="1034" t="s">
        <v>468</v>
      </c>
      <c r="H308" s="1034" t="s">
        <v>72</v>
      </c>
      <c r="I308" s="560"/>
      <c r="J308" s="560"/>
      <c r="K308" s="560"/>
      <c r="L308" s="1034" t="s">
        <v>184</v>
      </c>
      <c r="M308" s="560"/>
      <c r="N308" s="560"/>
      <c r="O308" s="560"/>
      <c r="P308" s="560"/>
      <c r="Q308" s="560"/>
      <c r="R308" s="560"/>
    </row>
    <row r="309" spans="1:18" ht="15.75" thickBot="1">
      <c r="A309" s="638" t="s">
        <v>312</v>
      </c>
      <c r="B309" s="639"/>
      <c r="C309" s="639"/>
      <c r="D309" s="642"/>
      <c r="E309" s="1008">
        <f>E306+E307+E308</f>
        <v>2.6</v>
      </c>
      <c r="F309" s="640"/>
      <c r="G309" s="639"/>
      <c r="H309" s="639"/>
      <c r="I309" s="642"/>
      <c r="J309" s="642"/>
      <c r="K309" s="642"/>
      <c r="L309" s="642"/>
      <c r="M309" s="642"/>
      <c r="N309" s="642"/>
      <c r="O309" s="642"/>
      <c r="P309" s="642"/>
      <c r="Q309" s="642"/>
      <c r="R309" s="630"/>
    </row>
    <row r="310" spans="1:18" ht="15.75" thickBot="1">
      <c r="A310" s="1046" t="s">
        <v>84</v>
      </c>
      <c r="B310" s="665"/>
      <c r="C310" s="665"/>
      <c r="D310" s="665"/>
      <c r="E310" s="666">
        <f>E309+E304+E270+E267+E260+E256</f>
        <v>36.599999999999994</v>
      </c>
      <c r="F310" s="665"/>
      <c r="G310" s="665"/>
      <c r="H310" s="665"/>
      <c r="I310" s="665"/>
      <c r="J310" s="665"/>
      <c r="K310" s="665"/>
      <c r="L310" s="665"/>
      <c r="M310" s="665"/>
      <c r="N310" s="665"/>
      <c r="O310" s="665"/>
      <c r="P310" s="665"/>
      <c r="Q310" s="665"/>
      <c r="R310" s="667"/>
    </row>
    <row r="313" ht="12.75">
      <c r="F313" s="1047"/>
    </row>
    <row r="314" ht="12.75">
      <c r="F314" s="1047"/>
    </row>
  </sheetData>
  <sheetProtection/>
  <mergeCells count="4">
    <mergeCell ref="B252:R252"/>
    <mergeCell ref="B257:R257"/>
    <mergeCell ref="B261:R261"/>
    <mergeCell ref="B268:R2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Y15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21.8515625" style="0" customWidth="1"/>
    <col min="4" max="4" width="9.421875" style="0" customWidth="1"/>
    <col min="6" max="6" width="9.421875" style="0" customWidth="1"/>
    <col min="8" max="8" width="10.140625" style="0" customWidth="1"/>
    <col min="9" max="9" width="11.57421875" style="0" customWidth="1"/>
    <col min="11" max="11" width="12.7109375" style="0" customWidth="1"/>
    <col min="12" max="12" width="21.7109375" style="0" customWidth="1"/>
  </cols>
  <sheetData>
    <row r="2" spans="1:25" ht="17.25">
      <c r="A2" s="52"/>
      <c r="B2" s="52"/>
      <c r="C2" s="52"/>
      <c r="D2" s="52"/>
      <c r="E2" s="52"/>
      <c r="F2" s="52"/>
      <c r="G2" s="52"/>
      <c r="H2" s="52"/>
      <c r="I2" s="52"/>
      <c r="J2" s="108" t="s">
        <v>440</v>
      </c>
      <c r="K2" s="108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">
      <c r="A3" s="52" t="s">
        <v>85</v>
      </c>
      <c r="B3" s="94" t="s">
        <v>324</v>
      </c>
      <c r="C3" s="94"/>
      <c r="D3" s="94"/>
      <c r="E3" s="94"/>
      <c r="F3" s="94"/>
      <c r="G3" s="94"/>
      <c r="H3" s="94"/>
      <c r="I3" s="94"/>
      <c r="J3" s="94"/>
      <c r="K3" s="95"/>
      <c r="L3" s="94" t="s">
        <v>1614</v>
      </c>
      <c r="M3" s="94" t="s">
        <v>1615</v>
      </c>
      <c r="N3" s="94"/>
      <c r="O3" s="94"/>
      <c r="P3" s="94"/>
      <c r="Q3" s="52"/>
      <c r="R3" s="52"/>
      <c r="S3" s="52"/>
      <c r="T3" s="52"/>
      <c r="U3" s="52"/>
      <c r="V3" s="52"/>
      <c r="W3" s="52"/>
      <c r="X3" s="52"/>
      <c r="Y3" s="52"/>
    </row>
    <row r="4" spans="1:25" ht="17.25">
      <c r="A4" s="52" t="s">
        <v>86</v>
      </c>
      <c r="B4" s="52"/>
      <c r="C4" s="52"/>
      <c r="D4" s="52"/>
      <c r="E4" s="52"/>
      <c r="F4" s="52"/>
      <c r="G4" s="52"/>
      <c r="H4" s="52"/>
      <c r="I4" s="52"/>
      <c r="J4" s="109" t="s">
        <v>87</v>
      </c>
      <c r="K4" s="109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8" thickBot="1">
      <c r="A5" s="52"/>
      <c r="B5" s="52"/>
      <c r="C5" s="52"/>
      <c r="D5" s="52"/>
      <c r="E5" s="52"/>
      <c r="F5" s="52"/>
      <c r="G5" s="52"/>
      <c r="H5" s="52"/>
      <c r="I5" s="52"/>
      <c r="J5" s="109"/>
      <c r="K5" s="10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8" thickBot="1">
      <c r="A6" s="668" t="s">
        <v>637</v>
      </c>
      <c r="B6" s="669" t="s">
        <v>371</v>
      </c>
      <c r="C6" s="669" t="s">
        <v>371</v>
      </c>
      <c r="D6" s="669" t="s">
        <v>371</v>
      </c>
      <c r="E6" s="670" t="s">
        <v>88</v>
      </c>
      <c r="F6" s="669" t="s">
        <v>89</v>
      </c>
      <c r="G6" s="670" t="s">
        <v>727</v>
      </c>
      <c r="H6" s="668" t="s">
        <v>90</v>
      </c>
      <c r="I6" s="671" t="s">
        <v>91</v>
      </c>
      <c r="J6" s="672"/>
      <c r="K6" s="673" t="s">
        <v>92</v>
      </c>
      <c r="L6" s="674" t="s">
        <v>643</v>
      </c>
      <c r="M6" s="675"/>
      <c r="N6" s="676"/>
      <c r="O6" s="676" t="s">
        <v>93</v>
      </c>
      <c r="P6" s="676" t="s">
        <v>94</v>
      </c>
      <c r="Q6" s="677" t="s">
        <v>95</v>
      </c>
      <c r="R6" s="676"/>
      <c r="S6" s="676"/>
      <c r="T6" s="676" t="s">
        <v>96</v>
      </c>
      <c r="U6" s="676"/>
      <c r="V6" s="676"/>
      <c r="W6" s="676"/>
      <c r="X6" s="676"/>
      <c r="Y6" s="678"/>
    </row>
    <row r="7" spans="1:25" ht="15" thickBot="1">
      <c r="A7" s="679" t="s">
        <v>97</v>
      </c>
      <c r="B7" s="680" t="s">
        <v>98</v>
      </c>
      <c r="C7" s="680" t="s">
        <v>99</v>
      </c>
      <c r="D7" s="680" t="s">
        <v>100</v>
      </c>
      <c r="E7" s="681" t="s">
        <v>653</v>
      </c>
      <c r="F7" s="680" t="s">
        <v>101</v>
      </c>
      <c r="G7" s="680" t="s">
        <v>102</v>
      </c>
      <c r="H7" s="680" t="s">
        <v>656</v>
      </c>
      <c r="I7" s="680" t="s">
        <v>103</v>
      </c>
      <c r="J7" s="680" t="s">
        <v>104</v>
      </c>
      <c r="K7" s="680" t="s">
        <v>105</v>
      </c>
      <c r="L7" s="682" t="s">
        <v>106</v>
      </c>
      <c r="M7" s="683" t="s">
        <v>394</v>
      </c>
      <c r="N7" s="684"/>
      <c r="O7" s="671"/>
      <c r="P7" s="685"/>
      <c r="Q7" s="685" t="s">
        <v>94</v>
      </c>
      <c r="R7" s="685" t="s">
        <v>107</v>
      </c>
      <c r="S7" s="685" t="s">
        <v>108</v>
      </c>
      <c r="T7" s="685"/>
      <c r="U7" s="685"/>
      <c r="V7" s="2188"/>
      <c r="W7" s="2188"/>
      <c r="X7" s="2188"/>
      <c r="Y7" s="2189"/>
    </row>
    <row r="8" spans="1:25" ht="14.25">
      <c r="A8" s="679" t="s">
        <v>109</v>
      </c>
      <c r="B8" s="680" t="s">
        <v>711</v>
      </c>
      <c r="C8" s="680" t="s">
        <v>110</v>
      </c>
      <c r="D8" s="680" t="s">
        <v>111</v>
      </c>
      <c r="E8" s="679"/>
      <c r="F8" s="680" t="s">
        <v>733</v>
      </c>
      <c r="G8" s="680" t="s">
        <v>112</v>
      </c>
      <c r="H8" s="680" t="s">
        <v>383</v>
      </c>
      <c r="I8" s="680" t="s">
        <v>399</v>
      </c>
      <c r="J8" s="680" t="s">
        <v>113</v>
      </c>
      <c r="K8" s="682" t="s">
        <v>393</v>
      </c>
      <c r="L8" s="682" t="s">
        <v>152</v>
      </c>
      <c r="M8" s="682" t="s">
        <v>153</v>
      </c>
      <c r="N8" s="680"/>
      <c r="O8" s="679"/>
      <c r="P8" s="680"/>
      <c r="Q8" s="679"/>
      <c r="R8" s="680"/>
      <c r="S8" s="680"/>
      <c r="T8" s="679"/>
      <c r="U8" s="680"/>
      <c r="V8" s="679"/>
      <c r="W8" s="686"/>
      <c r="X8" s="687"/>
      <c r="Y8" s="2190" t="s">
        <v>154</v>
      </c>
    </row>
    <row r="9" spans="1:25" ht="14.25">
      <c r="A9" s="679"/>
      <c r="B9" s="680"/>
      <c r="C9" s="680" t="s">
        <v>155</v>
      </c>
      <c r="D9" s="680"/>
      <c r="E9" s="679" t="s">
        <v>381</v>
      </c>
      <c r="F9" s="680"/>
      <c r="G9" s="679" t="s">
        <v>872</v>
      </c>
      <c r="H9" s="680" t="s">
        <v>390</v>
      </c>
      <c r="I9" s="679"/>
      <c r="J9" s="680"/>
      <c r="K9" s="679"/>
      <c r="L9" s="682" t="s">
        <v>156</v>
      </c>
      <c r="M9" s="688" t="s">
        <v>401</v>
      </c>
      <c r="N9" s="680" t="s">
        <v>54</v>
      </c>
      <c r="O9" s="680" t="s">
        <v>157</v>
      </c>
      <c r="P9" s="680" t="s">
        <v>602</v>
      </c>
      <c r="Q9" s="680" t="s">
        <v>286</v>
      </c>
      <c r="R9" s="680" t="s">
        <v>269</v>
      </c>
      <c r="S9" s="680" t="s">
        <v>671</v>
      </c>
      <c r="T9" s="680" t="s">
        <v>449</v>
      </c>
      <c r="U9" s="680" t="s">
        <v>408</v>
      </c>
      <c r="V9" s="680" t="s">
        <v>410</v>
      </c>
      <c r="W9" s="680" t="s">
        <v>306</v>
      </c>
      <c r="X9" s="689" t="s">
        <v>158</v>
      </c>
      <c r="Y9" s="2191"/>
    </row>
    <row r="10" spans="1:25" ht="15" thickBot="1">
      <c r="A10" s="679"/>
      <c r="B10" s="690"/>
      <c r="C10" s="690"/>
      <c r="D10" s="690"/>
      <c r="E10" s="679"/>
      <c r="F10" s="690"/>
      <c r="G10" s="679"/>
      <c r="H10" s="690" t="s">
        <v>865</v>
      </c>
      <c r="I10" s="679"/>
      <c r="J10" s="680"/>
      <c r="K10" s="679"/>
      <c r="L10" s="691"/>
      <c r="M10" s="688"/>
      <c r="N10" s="690"/>
      <c r="O10" s="679"/>
      <c r="P10" s="690"/>
      <c r="Q10" s="679"/>
      <c r="R10" s="690"/>
      <c r="S10" s="690"/>
      <c r="T10" s="679"/>
      <c r="U10" s="690"/>
      <c r="V10" s="679"/>
      <c r="W10" s="690"/>
      <c r="X10" s="684"/>
      <c r="Y10" s="2192"/>
    </row>
    <row r="11" spans="1:25" ht="15" thickBot="1">
      <c r="A11" s="692">
        <v>1</v>
      </c>
      <c r="B11" s="693"/>
      <c r="C11" s="693">
        <v>2</v>
      </c>
      <c r="D11" s="694">
        <v>3</v>
      </c>
      <c r="E11" s="694">
        <v>4</v>
      </c>
      <c r="F11" s="694">
        <v>5</v>
      </c>
      <c r="G11" s="694">
        <v>6</v>
      </c>
      <c r="H11" s="694">
        <v>7</v>
      </c>
      <c r="I11" s="695">
        <v>8</v>
      </c>
      <c r="J11" s="696">
        <v>9</v>
      </c>
      <c r="K11" s="697">
        <v>10</v>
      </c>
      <c r="L11" s="694">
        <v>11</v>
      </c>
      <c r="M11" s="694">
        <v>12</v>
      </c>
      <c r="N11" s="694">
        <v>13</v>
      </c>
      <c r="O11" s="694">
        <v>14</v>
      </c>
      <c r="P11" s="694">
        <v>15</v>
      </c>
      <c r="Q11" s="694">
        <v>16</v>
      </c>
      <c r="R11" s="698">
        <v>17</v>
      </c>
      <c r="S11" s="694">
        <v>18</v>
      </c>
      <c r="T11" s="694">
        <v>19</v>
      </c>
      <c r="U11" s="699">
        <v>20</v>
      </c>
      <c r="V11" s="699">
        <v>21</v>
      </c>
      <c r="W11" s="699">
        <v>22</v>
      </c>
      <c r="X11" s="700">
        <v>23</v>
      </c>
      <c r="Y11" s="701">
        <v>24</v>
      </c>
    </row>
    <row r="12" spans="1:25" ht="31.5">
      <c r="A12" s="900" t="s">
        <v>159</v>
      </c>
      <c r="B12" s="901">
        <v>1</v>
      </c>
      <c r="C12" s="901">
        <v>2</v>
      </c>
      <c r="D12" s="902">
        <v>36.1</v>
      </c>
      <c r="E12" s="1569">
        <v>1</v>
      </c>
      <c r="F12" s="903" t="s">
        <v>269</v>
      </c>
      <c r="G12" s="901" t="s">
        <v>1477</v>
      </c>
      <c r="H12" s="901" t="s">
        <v>317</v>
      </c>
      <c r="I12" s="901" t="s">
        <v>160</v>
      </c>
      <c r="J12" s="901" t="s">
        <v>1478</v>
      </c>
      <c r="K12" s="901" t="s">
        <v>161</v>
      </c>
      <c r="L12" s="905" t="s">
        <v>162</v>
      </c>
      <c r="M12" s="906">
        <v>6.5</v>
      </c>
      <c r="N12" s="907"/>
      <c r="O12" s="906"/>
      <c r="P12" s="907"/>
      <c r="Q12" s="907"/>
      <c r="R12" s="906">
        <v>6.5</v>
      </c>
      <c r="S12" s="906"/>
      <c r="T12" s="906"/>
      <c r="U12" s="908"/>
      <c r="V12" s="907"/>
      <c r="W12" s="907"/>
      <c r="X12" s="909"/>
      <c r="Y12" s="107"/>
    </row>
    <row r="13" spans="1:25" ht="31.5">
      <c r="A13" s="901" t="s">
        <v>163</v>
      </c>
      <c r="B13" s="901">
        <v>2</v>
      </c>
      <c r="C13" s="901">
        <v>2</v>
      </c>
      <c r="D13" s="902">
        <v>38.1</v>
      </c>
      <c r="E13" s="1569">
        <v>1</v>
      </c>
      <c r="F13" s="903" t="s">
        <v>269</v>
      </c>
      <c r="G13" s="901" t="s">
        <v>1477</v>
      </c>
      <c r="H13" s="901" t="s">
        <v>317</v>
      </c>
      <c r="I13" s="901" t="s">
        <v>160</v>
      </c>
      <c r="J13" s="901" t="s">
        <v>1478</v>
      </c>
      <c r="K13" s="901" t="s">
        <v>161</v>
      </c>
      <c r="L13" s="905" t="s">
        <v>162</v>
      </c>
      <c r="M13" s="906">
        <v>7.3</v>
      </c>
      <c r="N13" s="906"/>
      <c r="O13" s="906"/>
      <c r="P13" s="906"/>
      <c r="Q13" s="906"/>
      <c r="R13" s="906">
        <v>7.3</v>
      </c>
      <c r="S13" s="906"/>
      <c r="T13" s="906"/>
      <c r="U13" s="908"/>
      <c r="V13" s="906"/>
      <c r="W13" s="906"/>
      <c r="X13" s="910"/>
      <c r="Y13" s="150"/>
    </row>
    <row r="14" spans="1:25" ht="31.5">
      <c r="A14" s="901" t="s">
        <v>163</v>
      </c>
      <c r="B14" s="901">
        <v>3</v>
      </c>
      <c r="C14" s="901">
        <v>2</v>
      </c>
      <c r="D14" s="902">
        <v>3.12</v>
      </c>
      <c r="E14" s="1569">
        <v>1</v>
      </c>
      <c r="F14" s="903" t="s">
        <v>269</v>
      </c>
      <c r="G14" s="901" t="s">
        <v>1477</v>
      </c>
      <c r="H14" s="901" t="s">
        <v>317</v>
      </c>
      <c r="I14" s="901" t="s">
        <v>160</v>
      </c>
      <c r="J14" s="901" t="s">
        <v>1478</v>
      </c>
      <c r="K14" s="901" t="s">
        <v>161</v>
      </c>
      <c r="L14" s="905" t="s">
        <v>162</v>
      </c>
      <c r="M14" s="906">
        <v>2.5</v>
      </c>
      <c r="N14" s="906"/>
      <c r="O14" s="906"/>
      <c r="P14" s="906"/>
      <c r="Q14" s="906"/>
      <c r="R14" s="906">
        <v>2.5</v>
      </c>
      <c r="S14" s="906"/>
      <c r="T14" s="906"/>
      <c r="U14" s="908"/>
      <c r="V14" s="906"/>
      <c r="W14" s="906"/>
      <c r="X14" s="910"/>
      <c r="Y14" s="150"/>
    </row>
    <row r="15" spans="1:25" ht="31.5">
      <c r="A15" s="901" t="s">
        <v>163</v>
      </c>
      <c r="B15" s="901">
        <v>4</v>
      </c>
      <c r="C15" s="901">
        <v>10</v>
      </c>
      <c r="D15" s="902">
        <v>19.1</v>
      </c>
      <c r="E15" s="1569">
        <v>0.8</v>
      </c>
      <c r="F15" s="903" t="s">
        <v>269</v>
      </c>
      <c r="G15" s="901" t="s">
        <v>1477</v>
      </c>
      <c r="H15" s="901" t="s">
        <v>317</v>
      </c>
      <c r="I15" s="901" t="s">
        <v>160</v>
      </c>
      <c r="J15" s="901" t="s">
        <v>1478</v>
      </c>
      <c r="K15" s="901" t="s">
        <v>164</v>
      </c>
      <c r="L15" s="905" t="s">
        <v>1479</v>
      </c>
      <c r="M15" s="906">
        <v>7</v>
      </c>
      <c r="N15" s="906"/>
      <c r="O15" s="906"/>
      <c r="P15" s="906"/>
      <c r="Q15" s="906"/>
      <c r="R15" s="906">
        <v>4.7</v>
      </c>
      <c r="S15" s="906"/>
      <c r="T15" s="906"/>
      <c r="U15" s="908">
        <v>2.3</v>
      </c>
      <c r="V15" s="906"/>
      <c r="W15" s="906"/>
      <c r="X15" s="910"/>
      <c r="Y15" s="150"/>
    </row>
    <row r="16" spans="1:25" ht="31.5">
      <c r="A16" s="901" t="s">
        <v>163</v>
      </c>
      <c r="B16" s="901">
        <v>5</v>
      </c>
      <c r="C16" s="901">
        <v>5</v>
      </c>
      <c r="D16" s="902">
        <v>2.1</v>
      </c>
      <c r="E16" s="1569">
        <v>1</v>
      </c>
      <c r="F16" s="903" t="s">
        <v>269</v>
      </c>
      <c r="G16" s="901" t="s">
        <v>1477</v>
      </c>
      <c r="H16" s="901" t="s">
        <v>317</v>
      </c>
      <c r="I16" s="901" t="s">
        <v>160</v>
      </c>
      <c r="J16" s="901" t="s">
        <v>1478</v>
      </c>
      <c r="K16" s="901" t="s">
        <v>164</v>
      </c>
      <c r="L16" s="905" t="s">
        <v>1479</v>
      </c>
      <c r="M16" s="906">
        <v>6</v>
      </c>
      <c r="N16" s="906"/>
      <c r="O16" s="906"/>
      <c r="P16" s="906"/>
      <c r="Q16" s="906"/>
      <c r="R16" s="906">
        <v>4</v>
      </c>
      <c r="S16" s="906"/>
      <c r="T16" s="906"/>
      <c r="U16" s="908">
        <v>2</v>
      </c>
      <c r="V16" s="906"/>
      <c r="W16" s="906"/>
      <c r="X16" s="910"/>
      <c r="Y16" s="150"/>
    </row>
    <row r="17" spans="1:25" ht="31.5">
      <c r="A17" s="901" t="s">
        <v>163</v>
      </c>
      <c r="B17" s="901">
        <v>6</v>
      </c>
      <c r="C17" s="901">
        <v>6</v>
      </c>
      <c r="D17" s="902">
        <v>8.1</v>
      </c>
      <c r="E17" s="1569">
        <v>1</v>
      </c>
      <c r="F17" s="903" t="s">
        <v>269</v>
      </c>
      <c r="G17" s="901" t="s">
        <v>318</v>
      </c>
      <c r="H17" s="901" t="s">
        <v>317</v>
      </c>
      <c r="I17" s="901" t="s">
        <v>1480</v>
      </c>
      <c r="J17" s="901" t="s">
        <v>1478</v>
      </c>
      <c r="K17" s="901" t="s">
        <v>164</v>
      </c>
      <c r="L17" s="905" t="s">
        <v>165</v>
      </c>
      <c r="M17" s="906">
        <v>9.5</v>
      </c>
      <c r="N17" s="906"/>
      <c r="O17" s="906"/>
      <c r="P17" s="906"/>
      <c r="Q17" s="906"/>
      <c r="R17" s="906"/>
      <c r="S17" s="906"/>
      <c r="T17" s="906">
        <v>9.5</v>
      </c>
      <c r="U17" s="908"/>
      <c r="V17" s="906"/>
      <c r="W17" s="906"/>
      <c r="X17" s="910"/>
      <c r="Y17" s="150"/>
    </row>
    <row r="18" spans="1:25" ht="31.5">
      <c r="A18" s="901" t="s">
        <v>166</v>
      </c>
      <c r="B18" s="901">
        <v>7</v>
      </c>
      <c r="C18" s="901">
        <v>27</v>
      </c>
      <c r="D18" s="902">
        <v>12.7</v>
      </c>
      <c r="E18" s="1569">
        <v>1</v>
      </c>
      <c r="F18" s="903" t="s">
        <v>269</v>
      </c>
      <c r="G18" s="901" t="s">
        <v>1477</v>
      </c>
      <c r="H18" s="901" t="s">
        <v>317</v>
      </c>
      <c r="I18" s="901" t="s">
        <v>160</v>
      </c>
      <c r="J18" s="901" t="s">
        <v>1478</v>
      </c>
      <c r="K18" s="901" t="s">
        <v>164</v>
      </c>
      <c r="L18" s="905" t="s">
        <v>327</v>
      </c>
      <c r="M18" s="906">
        <v>5</v>
      </c>
      <c r="N18" s="906"/>
      <c r="O18" s="906">
        <v>0.7</v>
      </c>
      <c r="P18" s="906"/>
      <c r="Q18" s="906"/>
      <c r="R18" s="906">
        <v>2.9</v>
      </c>
      <c r="S18" s="906"/>
      <c r="T18" s="906"/>
      <c r="U18" s="908">
        <v>1.4</v>
      </c>
      <c r="V18" s="906"/>
      <c r="W18" s="906"/>
      <c r="X18" s="910"/>
      <c r="Y18" s="150"/>
    </row>
    <row r="19" spans="1:25" ht="31.5">
      <c r="A19" s="901" t="s">
        <v>166</v>
      </c>
      <c r="B19" s="901">
        <v>8</v>
      </c>
      <c r="C19" s="901">
        <v>27</v>
      </c>
      <c r="D19" s="902">
        <v>12.1</v>
      </c>
      <c r="E19" s="1569">
        <v>0.9</v>
      </c>
      <c r="F19" s="903" t="s">
        <v>269</v>
      </c>
      <c r="G19" s="901" t="s">
        <v>1477</v>
      </c>
      <c r="H19" s="901" t="s">
        <v>317</v>
      </c>
      <c r="I19" s="901" t="s">
        <v>160</v>
      </c>
      <c r="J19" s="901" t="s">
        <v>1478</v>
      </c>
      <c r="K19" s="901" t="s">
        <v>164</v>
      </c>
      <c r="L19" s="905" t="s">
        <v>327</v>
      </c>
      <c r="M19" s="906">
        <v>6</v>
      </c>
      <c r="N19" s="906"/>
      <c r="O19" s="906">
        <v>0.9</v>
      </c>
      <c r="P19" s="906"/>
      <c r="Q19" s="906"/>
      <c r="R19" s="906">
        <v>3.4</v>
      </c>
      <c r="S19" s="906"/>
      <c r="T19" s="906"/>
      <c r="U19" s="908">
        <v>1.7</v>
      </c>
      <c r="V19" s="906"/>
      <c r="W19" s="906"/>
      <c r="X19" s="910"/>
      <c r="Y19" s="150"/>
    </row>
    <row r="20" spans="1:25" ht="31.5">
      <c r="A20" s="901" t="s">
        <v>166</v>
      </c>
      <c r="B20" s="901">
        <v>9</v>
      </c>
      <c r="C20" s="901">
        <v>25</v>
      </c>
      <c r="D20" s="902">
        <v>10.1</v>
      </c>
      <c r="E20" s="1569">
        <v>0.5</v>
      </c>
      <c r="F20" s="903" t="s">
        <v>269</v>
      </c>
      <c r="G20" s="901" t="s">
        <v>1477</v>
      </c>
      <c r="H20" s="901" t="s">
        <v>317</v>
      </c>
      <c r="I20" s="901" t="s">
        <v>160</v>
      </c>
      <c r="J20" s="901" t="s">
        <v>1478</v>
      </c>
      <c r="K20" s="901" t="s">
        <v>164</v>
      </c>
      <c r="L20" s="905" t="s">
        <v>327</v>
      </c>
      <c r="M20" s="906">
        <v>6.5</v>
      </c>
      <c r="N20" s="906"/>
      <c r="O20" s="906">
        <v>1</v>
      </c>
      <c r="P20" s="906"/>
      <c r="Q20" s="906"/>
      <c r="R20" s="906">
        <v>3.7</v>
      </c>
      <c r="S20" s="906"/>
      <c r="T20" s="906"/>
      <c r="U20" s="908">
        <v>1.8</v>
      </c>
      <c r="V20" s="906"/>
      <c r="W20" s="906"/>
      <c r="X20" s="910"/>
      <c r="Y20" s="150"/>
    </row>
    <row r="21" spans="1:25" ht="14.25">
      <c r="A21" s="912" t="s">
        <v>167</v>
      </c>
      <c r="B21" s="913"/>
      <c r="C21" s="901"/>
      <c r="D21" s="901"/>
      <c r="E21" s="1570">
        <f>E20+E19+E18+E17+E16+E15+E14+E13+E12</f>
        <v>8.2</v>
      </c>
      <c r="F21" s="901"/>
      <c r="G21" s="901"/>
      <c r="H21" s="901"/>
      <c r="I21" s="901"/>
      <c r="J21" s="901"/>
      <c r="K21" s="901"/>
      <c r="L21" s="901"/>
      <c r="M21" s="914">
        <f>M20+M19+M18+M17+M16+M15+M14+M13+M12</f>
        <v>56.3</v>
      </c>
      <c r="N21" s="914">
        <f aca="true" t="shared" si="0" ref="N21:Y21">N20+N19+N18+N17+N16+N15+N14+N13+N12</f>
        <v>0</v>
      </c>
      <c r="O21" s="914">
        <f t="shared" si="0"/>
        <v>2.5999999999999996</v>
      </c>
      <c r="P21" s="914">
        <f t="shared" si="0"/>
        <v>0</v>
      </c>
      <c r="Q21" s="914">
        <f t="shared" si="0"/>
        <v>0</v>
      </c>
      <c r="R21" s="914">
        <f t="shared" si="0"/>
        <v>35</v>
      </c>
      <c r="S21" s="914">
        <f t="shared" si="0"/>
        <v>0</v>
      </c>
      <c r="T21" s="914">
        <f t="shared" si="0"/>
        <v>9.5</v>
      </c>
      <c r="U21" s="914">
        <f t="shared" si="0"/>
        <v>9.2</v>
      </c>
      <c r="V21" s="914">
        <f t="shared" si="0"/>
        <v>0</v>
      </c>
      <c r="W21" s="914">
        <f t="shared" si="0"/>
        <v>0</v>
      </c>
      <c r="X21" s="914">
        <f t="shared" si="0"/>
        <v>0</v>
      </c>
      <c r="Y21" s="914">
        <f t="shared" si="0"/>
        <v>0</v>
      </c>
    </row>
    <row r="22" spans="1:25" ht="41.25" customHeight="1">
      <c r="A22" s="900" t="s">
        <v>1481</v>
      </c>
      <c r="B22" s="1571">
        <v>1</v>
      </c>
      <c r="C22" s="1571">
        <v>8</v>
      </c>
      <c r="D22" s="1571" t="s">
        <v>1482</v>
      </c>
      <c r="E22" s="1572">
        <v>0.8</v>
      </c>
      <c r="F22" s="915" t="s">
        <v>286</v>
      </c>
      <c r="G22" s="901" t="s">
        <v>1477</v>
      </c>
      <c r="H22" s="901" t="s">
        <v>317</v>
      </c>
      <c r="I22" s="1573" t="s">
        <v>1483</v>
      </c>
      <c r="J22" s="1573" t="s">
        <v>326</v>
      </c>
      <c r="K22" s="901" t="s">
        <v>1484</v>
      </c>
      <c r="L22" s="916" t="s">
        <v>1485</v>
      </c>
      <c r="M22" s="1574">
        <f>N22+O22+P22+Q22+R22</f>
        <v>2.7</v>
      </c>
      <c r="N22" s="906"/>
      <c r="O22" s="906"/>
      <c r="P22" s="906"/>
      <c r="Q22" s="906">
        <v>2.7</v>
      </c>
      <c r="R22" s="906"/>
      <c r="S22" s="906"/>
      <c r="T22" s="906"/>
      <c r="U22" s="1575"/>
      <c r="V22" s="906"/>
      <c r="W22" s="906"/>
      <c r="X22" s="910"/>
      <c r="Y22" s="932"/>
    </row>
    <row r="23" spans="1:25" ht="48">
      <c r="A23" s="1576" t="s">
        <v>1486</v>
      </c>
      <c r="B23" s="1571">
        <v>2</v>
      </c>
      <c r="C23" s="1571">
        <v>15</v>
      </c>
      <c r="D23" s="1571">
        <v>4</v>
      </c>
      <c r="E23" s="1572">
        <v>0.9</v>
      </c>
      <c r="F23" s="915" t="s">
        <v>286</v>
      </c>
      <c r="G23" s="1577" t="s">
        <v>405</v>
      </c>
      <c r="H23" s="901" t="s">
        <v>317</v>
      </c>
      <c r="I23" s="1573" t="s">
        <v>1487</v>
      </c>
      <c r="J23" s="1573" t="s">
        <v>326</v>
      </c>
      <c r="K23" s="901" t="s">
        <v>164</v>
      </c>
      <c r="L23" s="916" t="s">
        <v>1485</v>
      </c>
      <c r="M23" s="1574">
        <f aca="true" t="shared" si="1" ref="M23:M33">N23+O23+P23+Q23+R23</f>
        <v>4.5</v>
      </c>
      <c r="N23" s="921"/>
      <c r="O23" s="921"/>
      <c r="P23" s="906"/>
      <c r="Q23" s="921">
        <v>4.5</v>
      </c>
      <c r="R23" s="921"/>
      <c r="S23" s="921"/>
      <c r="T23" s="921"/>
      <c r="U23" s="906"/>
      <c r="V23" s="906"/>
      <c r="W23" s="906"/>
      <c r="X23" s="918"/>
      <c r="Y23" s="932"/>
    </row>
    <row r="24" spans="1:25" ht="48">
      <c r="A24" s="1576" t="s">
        <v>1486</v>
      </c>
      <c r="B24" s="1571">
        <v>3</v>
      </c>
      <c r="C24" s="1571">
        <v>24</v>
      </c>
      <c r="D24" s="1571">
        <v>10</v>
      </c>
      <c r="E24" s="1572">
        <v>1</v>
      </c>
      <c r="F24" s="903" t="s">
        <v>269</v>
      </c>
      <c r="G24" s="1577" t="s">
        <v>405</v>
      </c>
      <c r="H24" s="901" t="s">
        <v>317</v>
      </c>
      <c r="I24" s="1573" t="s">
        <v>1487</v>
      </c>
      <c r="J24" s="1573" t="s">
        <v>326</v>
      </c>
      <c r="K24" s="901" t="s">
        <v>164</v>
      </c>
      <c r="L24" s="916" t="s">
        <v>1488</v>
      </c>
      <c r="M24" s="1574">
        <f t="shared" si="1"/>
        <v>5</v>
      </c>
      <c r="N24" s="906"/>
      <c r="O24" s="906"/>
      <c r="P24" s="906"/>
      <c r="Q24" s="906"/>
      <c r="R24" s="906">
        <v>5</v>
      </c>
      <c r="S24" s="906"/>
      <c r="T24" s="906"/>
      <c r="U24" s="906"/>
      <c r="V24" s="906"/>
      <c r="W24" s="906"/>
      <c r="X24" s="918"/>
      <c r="Y24" s="932"/>
    </row>
    <row r="25" spans="1:25" ht="48">
      <c r="A25" s="1576" t="s">
        <v>1486</v>
      </c>
      <c r="B25" s="1571">
        <v>4</v>
      </c>
      <c r="C25" s="1571">
        <v>25</v>
      </c>
      <c r="D25" s="1571">
        <v>10</v>
      </c>
      <c r="E25" s="1572">
        <v>1</v>
      </c>
      <c r="F25" s="903" t="s">
        <v>269</v>
      </c>
      <c r="G25" s="1577" t="s">
        <v>405</v>
      </c>
      <c r="H25" s="901" t="s">
        <v>317</v>
      </c>
      <c r="I25" s="1573" t="s">
        <v>1487</v>
      </c>
      <c r="J25" s="1573" t="s">
        <v>326</v>
      </c>
      <c r="K25" s="901" t="s">
        <v>164</v>
      </c>
      <c r="L25" s="916" t="s">
        <v>1488</v>
      </c>
      <c r="M25" s="1574">
        <f t="shared" si="1"/>
        <v>5</v>
      </c>
      <c r="N25" s="921"/>
      <c r="O25" s="921"/>
      <c r="P25" s="906"/>
      <c r="Q25" s="921"/>
      <c r="R25" s="921">
        <v>5</v>
      </c>
      <c r="S25" s="921"/>
      <c r="T25" s="921"/>
      <c r="U25" s="906"/>
      <c r="V25" s="906"/>
      <c r="W25" s="906"/>
      <c r="X25" s="918"/>
      <c r="Y25" s="932"/>
    </row>
    <row r="26" spans="1:25" ht="48">
      <c r="A26" s="1576" t="s">
        <v>1486</v>
      </c>
      <c r="B26" s="1571">
        <v>5</v>
      </c>
      <c r="C26" s="1571">
        <v>25</v>
      </c>
      <c r="D26" s="1571">
        <v>20</v>
      </c>
      <c r="E26" s="1572">
        <v>0.7</v>
      </c>
      <c r="F26" s="903" t="s">
        <v>269</v>
      </c>
      <c r="G26" s="1577" t="s">
        <v>405</v>
      </c>
      <c r="H26" s="901" t="s">
        <v>317</v>
      </c>
      <c r="I26" s="1573" t="s">
        <v>1487</v>
      </c>
      <c r="J26" s="1573" t="s">
        <v>326</v>
      </c>
      <c r="K26" s="901" t="s">
        <v>164</v>
      </c>
      <c r="L26" s="916" t="s">
        <v>1488</v>
      </c>
      <c r="M26" s="1574">
        <f t="shared" si="1"/>
        <v>3.5</v>
      </c>
      <c r="N26" s="921"/>
      <c r="O26" s="921"/>
      <c r="P26" s="921"/>
      <c r="Q26" s="921"/>
      <c r="R26" s="921">
        <v>3.5</v>
      </c>
      <c r="S26" s="921"/>
      <c r="T26" s="921"/>
      <c r="U26" s="921"/>
      <c r="V26" s="921"/>
      <c r="W26" s="921"/>
      <c r="X26" s="921"/>
      <c r="Y26" s="921"/>
    </row>
    <row r="27" spans="1:25" ht="48">
      <c r="A27" s="1576" t="s">
        <v>1486</v>
      </c>
      <c r="B27" s="1571">
        <v>6</v>
      </c>
      <c r="C27" s="1571">
        <v>26</v>
      </c>
      <c r="D27" s="1571">
        <v>54</v>
      </c>
      <c r="E27" s="1572">
        <v>0.2</v>
      </c>
      <c r="F27" s="903" t="s">
        <v>269</v>
      </c>
      <c r="G27" s="1577" t="s">
        <v>405</v>
      </c>
      <c r="H27" s="901" t="s">
        <v>317</v>
      </c>
      <c r="I27" s="1573" t="s">
        <v>1487</v>
      </c>
      <c r="J27" s="1573" t="s">
        <v>326</v>
      </c>
      <c r="K27" s="901" t="s">
        <v>164</v>
      </c>
      <c r="L27" s="916" t="s">
        <v>1489</v>
      </c>
      <c r="M27" s="1574">
        <f t="shared" si="1"/>
        <v>1</v>
      </c>
      <c r="N27" s="1574"/>
      <c r="O27" s="1578"/>
      <c r="P27" s="1578"/>
      <c r="Q27" s="1574"/>
      <c r="R27" s="1574">
        <v>1</v>
      </c>
      <c r="S27" s="1578"/>
      <c r="T27" s="1574"/>
      <c r="U27" s="1578"/>
      <c r="V27" s="1578"/>
      <c r="W27" s="1578"/>
      <c r="X27" s="1484"/>
      <c r="Y27" s="1484"/>
    </row>
    <row r="28" spans="1:25" ht="48">
      <c r="A28" s="1576" t="s">
        <v>1486</v>
      </c>
      <c r="B28" s="1571">
        <v>7</v>
      </c>
      <c r="C28" s="1571">
        <v>28</v>
      </c>
      <c r="D28" s="1571" t="s">
        <v>1490</v>
      </c>
      <c r="E28" s="1572">
        <v>1</v>
      </c>
      <c r="F28" s="903" t="s">
        <v>269</v>
      </c>
      <c r="G28" s="1577" t="s">
        <v>405</v>
      </c>
      <c r="H28" s="901" t="s">
        <v>317</v>
      </c>
      <c r="I28" s="1573" t="s">
        <v>1487</v>
      </c>
      <c r="J28" s="1573" t="s">
        <v>326</v>
      </c>
      <c r="K28" s="901" t="s">
        <v>164</v>
      </c>
      <c r="L28" s="916" t="s">
        <v>1489</v>
      </c>
      <c r="M28" s="1574">
        <f t="shared" si="1"/>
        <v>5</v>
      </c>
      <c r="N28" s="1574"/>
      <c r="O28" s="1578"/>
      <c r="P28" s="1578"/>
      <c r="Q28" s="1574"/>
      <c r="R28" s="1574">
        <v>5</v>
      </c>
      <c r="S28" s="1578"/>
      <c r="T28" s="1484"/>
      <c r="U28" s="1578"/>
      <c r="V28" s="1578"/>
      <c r="W28" s="1578"/>
      <c r="X28" s="1484"/>
      <c r="Y28" s="1484"/>
    </row>
    <row r="29" spans="1:25" ht="48">
      <c r="A29" s="1576" t="s">
        <v>1486</v>
      </c>
      <c r="B29" s="1571">
        <v>8</v>
      </c>
      <c r="C29" s="1571">
        <v>32</v>
      </c>
      <c r="D29" s="1571" t="s">
        <v>1491</v>
      </c>
      <c r="E29" s="1572">
        <v>0.8</v>
      </c>
      <c r="F29" s="915" t="s">
        <v>286</v>
      </c>
      <c r="G29" s="1577" t="s">
        <v>405</v>
      </c>
      <c r="H29" s="901" t="s">
        <v>317</v>
      </c>
      <c r="I29" s="1573" t="s">
        <v>1487</v>
      </c>
      <c r="J29" s="1573" t="s">
        <v>326</v>
      </c>
      <c r="K29" s="901" t="s">
        <v>164</v>
      </c>
      <c r="L29" s="916" t="s">
        <v>330</v>
      </c>
      <c r="M29" s="1574">
        <f t="shared" si="1"/>
        <v>4</v>
      </c>
      <c r="N29" s="1574"/>
      <c r="O29" s="1578"/>
      <c r="P29" s="1578"/>
      <c r="Q29" s="1574">
        <v>4</v>
      </c>
      <c r="R29" s="1574"/>
      <c r="S29" s="1578"/>
      <c r="T29" s="1484"/>
      <c r="U29" s="1578"/>
      <c r="V29" s="1578"/>
      <c r="W29" s="1578"/>
      <c r="X29" s="1484"/>
      <c r="Y29" s="1484"/>
    </row>
    <row r="30" spans="1:25" ht="48">
      <c r="A30" s="1576" t="s">
        <v>1492</v>
      </c>
      <c r="B30" s="1571">
        <v>9</v>
      </c>
      <c r="C30" s="1571">
        <v>37</v>
      </c>
      <c r="D30" s="1571" t="s">
        <v>1493</v>
      </c>
      <c r="E30" s="1572">
        <v>1</v>
      </c>
      <c r="F30" s="903" t="s">
        <v>269</v>
      </c>
      <c r="G30" s="1577" t="s">
        <v>405</v>
      </c>
      <c r="H30" s="901" t="s">
        <v>317</v>
      </c>
      <c r="I30" s="1573" t="s">
        <v>1487</v>
      </c>
      <c r="J30" s="1573" t="s">
        <v>326</v>
      </c>
      <c r="K30" s="901" t="s">
        <v>164</v>
      </c>
      <c r="L30" s="916" t="s">
        <v>1488</v>
      </c>
      <c r="M30" s="1574">
        <f t="shared" si="1"/>
        <v>5</v>
      </c>
      <c r="N30" s="1574"/>
      <c r="O30" s="1578"/>
      <c r="P30" s="1578"/>
      <c r="Q30" s="1574"/>
      <c r="R30" s="1574">
        <v>5</v>
      </c>
      <c r="S30" s="1578"/>
      <c r="T30" s="1484"/>
      <c r="U30" s="1578"/>
      <c r="V30" s="1578"/>
      <c r="W30" s="1578"/>
      <c r="X30" s="1484"/>
      <c r="Y30" s="1484"/>
    </row>
    <row r="31" spans="1:25" ht="48">
      <c r="A31" s="1576" t="s">
        <v>1492</v>
      </c>
      <c r="B31" s="1571">
        <v>10</v>
      </c>
      <c r="C31" s="1571">
        <v>38</v>
      </c>
      <c r="D31" s="1571" t="s">
        <v>1494</v>
      </c>
      <c r="E31" s="1572">
        <v>0.9</v>
      </c>
      <c r="F31" s="915" t="s">
        <v>286</v>
      </c>
      <c r="G31" s="901" t="s">
        <v>1477</v>
      </c>
      <c r="H31" s="901" t="s">
        <v>317</v>
      </c>
      <c r="I31" s="1573" t="s">
        <v>1487</v>
      </c>
      <c r="J31" s="1573" t="s">
        <v>326</v>
      </c>
      <c r="K31" s="901" t="s">
        <v>1484</v>
      </c>
      <c r="L31" s="916" t="s">
        <v>1485</v>
      </c>
      <c r="M31" s="1574">
        <f t="shared" si="1"/>
        <v>3</v>
      </c>
      <c r="N31" s="1574"/>
      <c r="O31" s="1578"/>
      <c r="P31" s="1578"/>
      <c r="Q31" s="1574">
        <v>3</v>
      </c>
      <c r="R31" s="1574"/>
      <c r="S31" s="1578"/>
      <c r="T31" s="1484"/>
      <c r="U31" s="1578"/>
      <c r="V31" s="1578"/>
      <c r="W31" s="1578"/>
      <c r="X31" s="1484"/>
      <c r="Y31" s="1484"/>
    </row>
    <row r="32" spans="1:25" ht="48">
      <c r="A32" s="1576" t="s">
        <v>1492</v>
      </c>
      <c r="B32" s="1571">
        <v>11</v>
      </c>
      <c r="C32" s="1571">
        <v>38</v>
      </c>
      <c r="D32" s="1571">
        <v>13</v>
      </c>
      <c r="E32" s="1572">
        <v>0.4</v>
      </c>
      <c r="F32" s="903" t="s">
        <v>269</v>
      </c>
      <c r="G32" s="1577" t="s">
        <v>405</v>
      </c>
      <c r="H32" s="901" t="s">
        <v>317</v>
      </c>
      <c r="I32" s="1573" t="s">
        <v>1487</v>
      </c>
      <c r="J32" s="1573" t="s">
        <v>326</v>
      </c>
      <c r="K32" s="901" t="s">
        <v>164</v>
      </c>
      <c r="L32" s="916" t="s">
        <v>1488</v>
      </c>
      <c r="M32" s="1574">
        <f t="shared" si="1"/>
        <v>2</v>
      </c>
      <c r="N32" s="1574"/>
      <c r="O32" s="1578"/>
      <c r="P32" s="1578"/>
      <c r="Q32" s="1574"/>
      <c r="R32" s="1574">
        <v>2</v>
      </c>
      <c r="S32" s="1578"/>
      <c r="T32" s="1484"/>
      <c r="U32" s="1578"/>
      <c r="V32" s="1578"/>
      <c r="W32" s="1578"/>
      <c r="X32" s="1484"/>
      <c r="Y32" s="1484"/>
    </row>
    <row r="33" spans="1:25" ht="48">
      <c r="A33" s="1576" t="s">
        <v>1492</v>
      </c>
      <c r="B33" s="1571">
        <v>12</v>
      </c>
      <c r="C33" s="1571">
        <v>38</v>
      </c>
      <c r="D33" s="1571">
        <v>23</v>
      </c>
      <c r="E33" s="1572">
        <v>1.5</v>
      </c>
      <c r="F33" s="915" t="s">
        <v>286</v>
      </c>
      <c r="G33" s="1577" t="s">
        <v>405</v>
      </c>
      <c r="H33" s="901" t="s">
        <v>317</v>
      </c>
      <c r="I33" s="1573" t="s">
        <v>1487</v>
      </c>
      <c r="J33" s="1573" t="s">
        <v>326</v>
      </c>
      <c r="K33" s="901" t="s">
        <v>164</v>
      </c>
      <c r="L33" s="916" t="s">
        <v>1485</v>
      </c>
      <c r="M33" s="1574">
        <f t="shared" si="1"/>
        <v>7.5</v>
      </c>
      <c r="N33" s="1574"/>
      <c r="O33" s="1578"/>
      <c r="P33" s="1578"/>
      <c r="Q33" s="1574">
        <v>7.5</v>
      </c>
      <c r="R33" s="1574"/>
      <c r="S33" s="1578"/>
      <c r="T33" s="1484"/>
      <c r="U33" s="1578"/>
      <c r="V33" s="1578"/>
      <c r="W33" s="1578"/>
      <c r="X33" s="1484"/>
      <c r="Y33" s="1484"/>
    </row>
    <row r="34" spans="1:25" ht="14.25">
      <c r="A34" s="913" t="s">
        <v>172</v>
      </c>
      <c r="B34" s="913"/>
      <c r="C34" s="901"/>
      <c r="D34" s="901"/>
      <c r="E34" s="1260">
        <f>E33+E32+E31+E30+E29+E28+E27+E26+E25+E24+E23+E22</f>
        <v>10.200000000000001</v>
      </c>
      <c r="F34" s="901"/>
      <c r="G34" s="901"/>
      <c r="H34" s="901"/>
      <c r="I34" s="901"/>
      <c r="J34" s="901"/>
      <c r="K34" s="1259"/>
      <c r="L34" s="901"/>
      <c r="M34" s="1260">
        <f>M33+M32+M31+M30+M29+M28+M27+M26+M25+M24+M23+M22</f>
        <v>48.2</v>
      </c>
      <c r="N34" s="1260">
        <f aca="true" t="shared" si="2" ref="N34:Y34">N33+N32+N31+N30+N29+N28+N27+N26+N25+N24+N23+N22</f>
        <v>0</v>
      </c>
      <c r="O34" s="1260">
        <f t="shared" si="2"/>
        <v>0</v>
      </c>
      <c r="P34" s="1260">
        <f t="shared" si="2"/>
        <v>0</v>
      </c>
      <c r="Q34" s="1260">
        <f t="shared" si="2"/>
        <v>21.7</v>
      </c>
      <c r="R34" s="1260">
        <f t="shared" si="2"/>
        <v>26.5</v>
      </c>
      <c r="S34" s="1260">
        <f t="shared" si="2"/>
        <v>0</v>
      </c>
      <c r="T34" s="1260">
        <f t="shared" si="2"/>
        <v>0</v>
      </c>
      <c r="U34" s="1260">
        <f t="shared" si="2"/>
        <v>0</v>
      </c>
      <c r="V34" s="1260">
        <f t="shared" si="2"/>
        <v>0</v>
      </c>
      <c r="W34" s="1260">
        <f t="shared" si="2"/>
        <v>0</v>
      </c>
      <c r="X34" s="1260">
        <f t="shared" si="2"/>
        <v>0</v>
      </c>
      <c r="Y34" s="1260">
        <f t="shared" si="2"/>
        <v>0</v>
      </c>
    </row>
    <row r="35" spans="1:25" ht="48">
      <c r="A35" s="900" t="s">
        <v>331</v>
      </c>
      <c r="B35" s="923">
        <v>13</v>
      </c>
      <c r="C35" s="923">
        <v>18</v>
      </c>
      <c r="D35" s="923">
        <v>15</v>
      </c>
      <c r="E35" s="923">
        <v>0.7</v>
      </c>
      <c r="F35" s="915" t="s">
        <v>447</v>
      </c>
      <c r="G35" s="1577" t="s">
        <v>405</v>
      </c>
      <c r="H35" s="901" t="s">
        <v>317</v>
      </c>
      <c r="I35" s="901" t="s">
        <v>168</v>
      </c>
      <c r="J35" s="1573" t="s">
        <v>326</v>
      </c>
      <c r="K35" s="901" t="s">
        <v>1495</v>
      </c>
      <c r="L35" s="924" t="s">
        <v>1496</v>
      </c>
      <c r="M35" s="1574">
        <f>N35+O35+P35+Q35+R35</f>
        <v>0.5</v>
      </c>
      <c r="N35" s="925"/>
      <c r="O35" s="925"/>
      <c r="P35" s="925"/>
      <c r="Q35" s="925"/>
      <c r="R35" s="925">
        <v>0.5</v>
      </c>
      <c r="S35" s="925"/>
      <c r="T35" s="925"/>
      <c r="U35" s="925"/>
      <c r="V35" s="925"/>
      <c r="W35" s="925"/>
      <c r="X35" s="925"/>
      <c r="Y35" s="925"/>
    </row>
    <row r="36" spans="1:25" ht="48">
      <c r="A36" s="922" t="s">
        <v>329</v>
      </c>
      <c r="B36" s="923">
        <v>14</v>
      </c>
      <c r="C36" s="923">
        <v>18</v>
      </c>
      <c r="D36" s="923">
        <v>31</v>
      </c>
      <c r="E36" s="923">
        <v>0.9</v>
      </c>
      <c r="F36" s="911" t="s">
        <v>449</v>
      </c>
      <c r="G36" s="1579" t="s">
        <v>318</v>
      </c>
      <c r="H36" s="901" t="s">
        <v>317</v>
      </c>
      <c r="I36" s="901" t="s">
        <v>168</v>
      </c>
      <c r="J36" s="1573" t="s">
        <v>326</v>
      </c>
      <c r="K36" s="901" t="s">
        <v>1495</v>
      </c>
      <c r="L36" s="924" t="s">
        <v>332</v>
      </c>
      <c r="M36" s="1574">
        <f>N36+O36+P36+Q36+R36+S36+T36</f>
        <v>0.5</v>
      </c>
      <c r="N36" s="925"/>
      <c r="O36" s="925"/>
      <c r="P36" s="925"/>
      <c r="Q36" s="925"/>
      <c r="R36" s="925"/>
      <c r="S36" s="925"/>
      <c r="T36" s="925">
        <v>0.5</v>
      </c>
      <c r="U36" s="925"/>
      <c r="V36" s="925"/>
      <c r="W36" s="925"/>
      <c r="X36" s="925"/>
      <c r="Y36" s="925"/>
    </row>
    <row r="37" spans="1:25" ht="14.25">
      <c r="A37" s="913" t="s">
        <v>172</v>
      </c>
      <c r="B37" s="913"/>
      <c r="C37" s="901"/>
      <c r="D37" s="901"/>
      <c r="E37" s="912">
        <f>E36+E35</f>
        <v>1.6</v>
      </c>
      <c r="F37" s="901"/>
      <c r="G37" s="901"/>
      <c r="H37" s="901"/>
      <c r="I37" s="901"/>
      <c r="J37" s="901"/>
      <c r="K37" s="901"/>
      <c r="L37" s="901"/>
      <c r="M37" s="912">
        <f>SUM(M36:M36)</f>
        <v>0.5</v>
      </c>
      <c r="N37" s="912"/>
      <c r="O37" s="912"/>
      <c r="P37" s="906"/>
      <c r="Q37" s="912">
        <f>SUM(Q36:Q36)</f>
        <v>0</v>
      </c>
      <c r="R37" s="912"/>
      <c r="S37" s="912"/>
      <c r="T37" s="912"/>
      <c r="U37" s="906"/>
      <c r="V37" s="906"/>
      <c r="W37" s="906"/>
      <c r="X37" s="918"/>
      <c r="Y37" s="150"/>
    </row>
    <row r="38" spans="1:25" ht="14.25">
      <c r="A38" s="913" t="s">
        <v>328</v>
      </c>
      <c r="B38" s="912"/>
      <c r="C38" s="912"/>
      <c r="D38" s="920"/>
      <c r="E38" s="912">
        <f>E34+E37</f>
        <v>11.8</v>
      </c>
      <c r="F38" s="912"/>
      <c r="G38" s="912"/>
      <c r="H38" s="921"/>
      <c r="I38" s="921"/>
      <c r="J38" s="912"/>
      <c r="K38" s="912"/>
      <c r="L38" s="912"/>
      <c r="M38" s="912">
        <f>M34+M37</f>
        <v>48.7</v>
      </c>
      <c r="N38" s="912">
        <f aca="true" t="shared" si="3" ref="N38:Y38">N34+N37</f>
        <v>0</v>
      </c>
      <c r="O38" s="912">
        <f t="shared" si="3"/>
        <v>0</v>
      </c>
      <c r="P38" s="912">
        <f t="shared" si="3"/>
        <v>0</v>
      </c>
      <c r="Q38" s="912">
        <f t="shared" si="3"/>
        <v>21.7</v>
      </c>
      <c r="R38" s="912">
        <f t="shared" si="3"/>
        <v>26.5</v>
      </c>
      <c r="S38" s="912">
        <f t="shared" si="3"/>
        <v>0</v>
      </c>
      <c r="T38" s="912">
        <f t="shared" si="3"/>
        <v>0</v>
      </c>
      <c r="U38" s="912">
        <f t="shared" si="3"/>
        <v>0</v>
      </c>
      <c r="V38" s="912">
        <f t="shared" si="3"/>
        <v>0</v>
      </c>
      <c r="W38" s="912">
        <f t="shared" si="3"/>
        <v>0</v>
      </c>
      <c r="X38" s="912">
        <f t="shared" si="3"/>
        <v>0</v>
      </c>
      <c r="Y38" s="912">
        <f t="shared" si="3"/>
        <v>0</v>
      </c>
    </row>
    <row r="39" spans="1:25" ht="48">
      <c r="A39" s="1580" t="s">
        <v>1497</v>
      </c>
      <c r="B39" s="919">
        <v>1</v>
      </c>
      <c r="C39" s="919">
        <v>13</v>
      </c>
      <c r="D39" s="929">
        <v>25.4</v>
      </c>
      <c r="E39" s="919">
        <v>0.9</v>
      </c>
      <c r="F39" s="903" t="s">
        <v>269</v>
      </c>
      <c r="G39" s="901" t="s">
        <v>1477</v>
      </c>
      <c r="H39" s="901" t="s">
        <v>317</v>
      </c>
      <c r="I39" s="901" t="s">
        <v>173</v>
      </c>
      <c r="J39" s="1573" t="s">
        <v>326</v>
      </c>
      <c r="K39" s="901" t="s">
        <v>175</v>
      </c>
      <c r="L39" s="930" t="s">
        <v>186</v>
      </c>
      <c r="M39" s="1574">
        <f>N39+O39+P39+Q39+R39+S39+T39+U39</f>
        <v>4.5</v>
      </c>
      <c r="N39" s="931"/>
      <c r="O39" s="921"/>
      <c r="P39" s="921"/>
      <c r="Q39" s="921"/>
      <c r="R39" s="921">
        <v>2.7</v>
      </c>
      <c r="S39" s="921"/>
      <c r="T39" s="921"/>
      <c r="U39" s="921">
        <v>1.8</v>
      </c>
      <c r="V39" s="921"/>
      <c r="W39" s="921"/>
      <c r="X39" s="932"/>
      <c r="Y39" s="150"/>
    </row>
    <row r="40" spans="1:25" ht="48">
      <c r="A40" s="901" t="s">
        <v>333</v>
      </c>
      <c r="B40" s="919">
        <v>2</v>
      </c>
      <c r="C40" s="919">
        <v>14</v>
      </c>
      <c r="D40" s="929">
        <v>21.1</v>
      </c>
      <c r="E40" s="919">
        <v>0.5</v>
      </c>
      <c r="F40" s="903" t="s">
        <v>269</v>
      </c>
      <c r="G40" s="901" t="s">
        <v>1498</v>
      </c>
      <c r="H40" s="901" t="s">
        <v>317</v>
      </c>
      <c r="I40" s="901" t="s">
        <v>174</v>
      </c>
      <c r="J40" s="1573" t="s">
        <v>326</v>
      </c>
      <c r="K40" s="901" t="s">
        <v>175</v>
      </c>
      <c r="L40" s="901" t="s">
        <v>336</v>
      </c>
      <c r="M40" s="1574">
        <f aca="true" t="shared" si="4" ref="M40:M45">N40+O40+P40+Q40+R40+S40+T40+U40</f>
        <v>2.5</v>
      </c>
      <c r="N40" s="931"/>
      <c r="O40" s="921"/>
      <c r="P40" s="921"/>
      <c r="Q40" s="921"/>
      <c r="R40" s="921"/>
      <c r="S40" s="921"/>
      <c r="T40" s="921">
        <v>2.5</v>
      </c>
      <c r="U40" s="921"/>
      <c r="V40" s="921"/>
      <c r="W40" s="921"/>
      <c r="X40" s="932"/>
      <c r="Y40" s="150"/>
    </row>
    <row r="41" spans="1:25" ht="48">
      <c r="A41" s="901" t="s">
        <v>185</v>
      </c>
      <c r="B41" s="919">
        <v>3</v>
      </c>
      <c r="C41" s="919">
        <v>18</v>
      </c>
      <c r="D41" s="929">
        <v>1.1</v>
      </c>
      <c r="E41" s="919">
        <v>1</v>
      </c>
      <c r="F41" s="903" t="s">
        <v>269</v>
      </c>
      <c r="G41" s="901" t="s">
        <v>1477</v>
      </c>
      <c r="H41" s="901" t="s">
        <v>317</v>
      </c>
      <c r="I41" s="901" t="s">
        <v>173</v>
      </c>
      <c r="J41" s="1573" t="s">
        <v>326</v>
      </c>
      <c r="K41" s="901" t="s">
        <v>334</v>
      </c>
      <c r="L41" s="930" t="s">
        <v>186</v>
      </c>
      <c r="M41" s="1574">
        <f t="shared" si="4"/>
        <v>5</v>
      </c>
      <c r="N41" s="931"/>
      <c r="O41" s="921"/>
      <c r="P41" s="921"/>
      <c r="Q41" s="921"/>
      <c r="R41" s="921">
        <v>3</v>
      </c>
      <c r="S41" s="921"/>
      <c r="T41" s="921"/>
      <c r="U41" s="921">
        <v>2</v>
      </c>
      <c r="V41" s="921"/>
      <c r="W41" s="921"/>
      <c r="X41" s="932"/>
      <c r="Y41" s="150"/>
    </row>
    <row r="42" spans="1:25" ht="48">
      <c r="A42" s="901" t="s">
        <v>187</v>
      </c>
      <c r="B42" s="919">
        <v>4</v>
      </c>
      <c r="C42" s="919">
        <v>23</v>
      </c>
      <c r="D42" s="929">
        <v>13</v>
      </c>
      <c r="E42" s="919">
        <v>0.8</v>
      </c>
      <c r="F42" s="903" t="s">
        <v>269</v>
      </c>
      <c r="G42" s="901" t="s">
        <v>1477</v>
      </c>
      <c r="H42" s="901" t="s">
        <v>317</v>
      </c>
      <c r="I42" s="901" t="s">
        <v>173</v>
      </c>
      <c r="J42" s="1573" t="s">
        <v>326</v>
      </c>
      <c r="K42" s="901" t="s">
        <v>175</v>
      </c>
      <c r="L42" s="930" t="s">
        <v>186</v>
      </c>
      <c r="M42" s="1574">
        <f t="shared" si="4"/>
        <v>4</v>
      </c>
      <c r="N42" s="931"/>
      <c r="O42" s="921"/>
      <c r="P42" s="921"/>
      <c r="Q42" s="921"/>
      <c r="R42" s="921">
        <v>2.4</v>
      </c>
      <c r="S42" s="921"/>
      <c r="T42" s="921"/>
      <c r="U42" s="921">
        <v>1.6</v>
      </c>
      <c r="V42" s="921"/>
      <c r="W42" s="921"/>
      <c r="X42" s="932"/>
      <c r="Y42" s="150"/>
    </row>
    <row r="43" spans="1:25" ht="48">
      <c r="A43" s="901" t="s">
        <v>187</v>
      </c>
      <c r="B43" s="919">
        <v>5</v>
      </c>
      <c r="C43" s="919">
        <v>23</v>
      </c>
      <c r="D43" s="929">
        <v>20.2</v>
      </c>
      <c r="E43" s="919">
        <v>1</v>
      </c>
      <c r="F43" s="903" t="s">
        <v>269</v>
      </c>
      <c r="G43" s="901" t="s">
        <v>1477</v>
      </c>
      <c r="H43" s="901" t="s">
        <v>317</v>
      </c>
      <c r="I43" s="901" t="s">
        <v>173</v>
      </c>
      <c r="J43" s="1573" t="s">
        <v>326</v>
      </c>
      <c r="K43" s="901" t="s">
        <v>175</v>
      </c>
      <c r="L43" s="930" t="s">
        <v>186</v>
      </c>
      <c r="M43" s="1574">
        <f t="shared" si="4"/>
        <v>5</v>
      </c>
      <c r="N43" s="931"/>
      <c r="O43" s="921"/>
      <c r="P43" s="921"/>
      <c r="Q43" s="921"/>
      <c r="R43" s="921">
        <v>3</v>
      </c>
      <c r="S43" s="921"/>
      <c r="T43" s="921"/>
      <c r="U43" s="921">
        <v>2</v>
      </c>
      <c r="V43" s="921"/>
      <c r="W43" s="921"/>
      <c r="X43" s="932"/>
      <c r="Y43" s="150"/>
    </row>
    <row r="44" spans="1:25" ht="48">
      <c r="A44" s="901" t="s">
        <v>187</v>
      </c>
      <c r="B44" s="919">
        <v>6</v>
      </c>
      <c r="C44" s="919">
        <v>24</v>
      </c>
      <c r="D44" s="929">
        <v>19.6</v>
      </c>
      <c r="E44" s="919">
        <v>0.7</v>
      </c>
      <c r="F44" s="903" t="s">
        <v>269</v>
      </c>
      <c r="G44" s="901" t="s">
        <v>1477</v>
      </c>
      <c r="H44" s="901" t="s">
        <v>317</v>
      </c>
      <c r="I44" s="901" t="s">
        <v>173</v>
      </c>
      <c r="J44" s="1573" t="s">
        <v>326</v>
      </c>
      <c r="K44" s="901" t="s">
        <v>175</v>
      </c>
      <c r="L44" s="930" t="s">
        <v>186</v>
      </c>
      <c r="M44" s="1574">
        <f t="shared" si="4"/>
        <v>3.5</v>
      </c>
      <c r="N44" s="931"/>
      <c r="O44" s="921"/>
      <c r="P44" s="921"/>
      <c r="Q44" s="921"/>
      <c r="R44" s="921">
        <v>2.1</v>
      </c>
      <c r="S44" s="921"/>
      <c r="T44" s="921"/>
      <c r="U44" s="921">
        <v>1.4</v>
      </c>
      <c r="V44" s="921"/>
      <c r="W44" s="921"/>
      <c r="X44" s="932"/>
      <c r="Y44" s="150"/>
    </row>
    <row r="45" spans="1:25" ht="48">
      <c r="A45" s="901" t="s">
        <v>187</v>
      </c>
      <c r="B45" s="919">
        <v>7</v>
      </c>
      <c r="C45" s="919">
        <v>35</v>
      </c>
      <c r="D45" s="929">
        <v>13.2</v>
      </c>
      <c r="E45" s="919">
        <v>1</v>
      </c>
      <c r="F45" s="903" t="s">
        <v>269</v>
      </c>
      <c r="G45" s="1577" t="s">
        <v>405</v>
      </c>
      <c r="H45" s="901" t="s">
        <v>317</v>
      </c>
      <c r="I45" s="901" t="s">
        <v>173</v>
      </c>
      <c r="J45" s="1573" t="s">
        <v>326</v>
      </c>
      <c r="K45" s="901" t="s">
        <v>175</v>
      </c>
      <c r="L45" s="930" t="s">
        <v>335</v>
      </c>
      <c r="M45" s="1574">
        <f t="shared" si="4"/>
        <v>5</v>
      </c>
      <c r="N45" s="933"/>
      <c r="O45" s="906"/>
      <c r="P45" s="906"/>
      <c r="Q45" s="906"/>
      <c r="R45" s="906">
        <v>2.8</v>
      </c>
      <c r="S45" s="906"/>
      <c r="T45" s="906">
        <v>0.4</v>
      </c>
      <c r="U45" s="906">
        <v>1.8</v>
      </c>
      <c r="V45" s="906"/>
      <c r="W45" s="906"/>
      <c r="X45" s="934"/>
      <c r="Y45" s="150"/>
    </row>
    <row r="46" spans="1:25" ht="14.25">
      <c r="A46" s="912" t="s">
        <v>394</v>
      </c>
      <c r="B46" s="912"/>
      <c r="C46" s="912"/>
      <c r="D46" s="920"/>
      <c r="E46" s="935">
        <f>E45+E44+E43+E42+E41+E40+E39</f>
        <v>5.9</v>
      </c>
      <c r="F46" s="912"/>
      <c r="G46" s="912"/>
      <c r="H46" s="912"/>
      <c r="I46" s="912"/>
      <c r="J46" s="912"/>
      <c r="K46" s="912"/>
      <c r="L46" s="912"/>
      <c r="M46" s="1260">
        <f>M45+M44+M43+M42+M41+M40+M39</f>
        <v>29.5</v>
      </c>
      <c r="N46" s="1260">
        <f aca="true" t="shared" si="5" ref="N46:Y46">N45+N44+N43+N42+N41+N40+N39</f>
        <v>0</v>
      </c>
      <c r="O46" s="1260">
        <f t="shared" si="5"/>
        <v>0</v>
      </c>
      <c r="P46" s="1260">
        <f t="shared" si="5"/>
        <v>0</v>
      </c>
      <c r="Q46" s="1260">
        <f t="shared" si="5"/>
        <v>0</v>
      </c>
      <c r="R46" s="1260">
        <f t="shared" si="5"/>
        <v>16</v>
      </c>
      <c r="S46" s="1260">
        <f t="shared" si="5"/>
        <v>0</v>
      </c>
      <c r="T46" s="1260">
        <f t="shared" si="5"/>
        <v>2.9</v>
      </c>
      <c r="U46" s="1260">
        <f t="shared" si="5"/>
        <v>10.600000000000001</v>
      </c>
      <c r="V46" s="1260">
        <f t="shared" si="5"/>
        <v>0</v>
      </c>
      <c r="W46" s="1260">
        <f t="shared" si="5"/>
        <v>0</v>
      </c>
      <c r="X46" s="1260">
        <f t="shared" si="5"/>
        <v>0</v>
      </c>
      <c r="Y46" s="1260">
        <f t="shared" si="5"/>
        <v>0</v>
      </c>
    </row>
    <row r="47" spans="1:25" ht="48">
      <c r="A47" s="900" t="s">
        <v>1499</v>
      </c>
      <c r="B47" s="923">
        <v>8</v>
      </c>
      <c r="C47" s="923">
        <v>14</v>
      </c>
      <c r="D47" s="923">
        <v>40.8</v>
      </c>
      <c r="E47" s="923">
        <v>1</v>
      </c>
      <c r="F47" s="915" t="s">
        <v>447</v>
      </c>
      <c r="G47" s="901" t="s">
        <v>1477</v>
      </c>
      <c r="H47" s="901" t="s">
        <v>317</v>
      </c>
      <c r="I47" s="901" t="s">
        <v>168</v>
      </c>
      <c r="J47" s="1573" t="s">
        <v>326</v>
      </c>
      <c r="K47" s="901" t="s">
        <v>1495</v>
      </c>
      <c r="L47" s="924" t="s">
        <v>1500</v>
      </c>
      <c r="M47" s="1574">
        <f>N47+O47+P47+Q47+R47</f>
        <v>1</v>
      </c>
      <c r="N47" s="925">
        <v>1</v>
      </c>
      <c r="O47" s="925"/>
      <c r="P47" s="925"/>
      <c r="Q47" s="925"/>
      <c r="R47" s="925"/>
      <c r="S47" s="925"/>
      <c r="T47" s="925"/>
      <c r="U47" s="925"/>
      <c r="V47" s="925"/>
      <c r="W47" s="925"/>
      <c r="X47" s="925"/>
      <c r="Y47" s="925"/>
    </row>
    <row r="48" spans="1:25" ht="14.25">
      <c r="A48" s="913" t="s">
        <v>172</v>
      </c>
      <c r="B48" s="912"/>
      <c r="C48" s="912"/>
      <c r="D48" s="920"/>
      <c r="E48" s="926">
        <f>E47</f>
        <v>1</v>
      </c>
      <c r="F48" s="912"/>
      <c r="G48" s="912"/>
      <c r="H48" s="912"/>
      <c r="I48" s="912"/>
      <c r="J48" s="912"/>
      <c r="K48" s="912"/>
      <c r="L48" s="927"/>
      <c r="M48" s="926">
        <f>M47</f>
        <v>1</v>
      </c>
      <c r="N48" s="926">
        <f>N47</f>
        <v>1</v>
      </c>
      <c r="O48" s="926">
        <f aca="true" t="shared" si="6" ref="O48:Y48">O47</f>
        <v>0</v>
      </c>
      <c r="P48" s="926">
        <f t="shared" si="6"/>
        <v>0</v>
      </c>
      <c r="Q48" s="926">
        <f t="shared" si="6"/>
        <v>0</v>
      </c>
      <c r="R48" s="926">
        <f t="shared" si="6"/>
        <v>0</v>
      </c>
      <c r="S48" s="926">
        <f t="shared" si="6"/>
        <v>0</v>
      </c>
      <c r="T48" s="926">
        <f t="shared" si="6"/>
        <v>0</v>
      </c>
      <c r="U48" s="926">
        <f t="shared" si="6"/>
        <v>0</v>
      </c>
      <c r="V48" s="926">
        <f t="shared" si="6"/>
        <v>0</v>
      </c>
      <c r="W48" s="926">
        <f t="shared" si="6"/>
        <v>0</v>
      </c>
      <c r="X48" s="926">
        <f t="shared" si="6"/>
        <v>0</v>
      </c>
      <c r="Y48" s="926">
        <f t="shared" si="6"/>
        <v>0</v>
      </c>
    </row>
    <row r="49" spans="1:25" ht="14.25">
      <c r="A49" s="912" t="s">
        <v>312</v>
      </c>
      <c r="B49" s="912"/>
      <c r="C49" s="912"/>
      <c r="D49" s="920"/>
      <c r="E49" s="935">
        <f>E48+E46</f>
        <v>6.9</v>
      </c>
      <c r="F49" s="912"/>
      <c r="G49" s="1581"/>
      <c r="H49" s="912"/>
      <c r="I49" s="927"/>
      <c r="J49" s="912"/>
      <c r="K49" s="912"/>
      <c r="L49" s="912"/>
      <c r="M49" s="1260">
        <f>M48+M46</f>
        <v>30.5</v>
      </c>
      <c r="N49" s="1260">
        <f aca="true" t="shared" si="7" ref="N49:Y49">N48+N46</f>
        <v>1</v>
      </c>
      <c r="O49" s="1260">
        <f t="shared" si="7"/>
        <v>0</v>
      </c>
      <c r="P49" s="1260">
        <f t="shared" si="7"/>
        <v>0</v>
      </c>
      <c r="Q49" s="1260">
        <f t="shared" si="7"/>
        <v>0</v>
      </c>
      <c r="R49" s="1260">
        <f t="shared" si="7"/>
        <v>16</v>
      </c>
      <c r="S49" s="1260">
        <f t="shared" si="7"/>
        <v>0</v>
      </c>
      <c r="T49" s="1260">
        <f t="shared" si="7"/>
        <v>2.9</v>
      </c>
      <c r="U49" s="1260">
        <f t="shared" si="7"/>
        <v>10.600000000000001</v>
      </c>
      <c r="V49" s="1260">
        <f t="shared" si="7"/>
        <v>0</v>
      </c>
      <c r="W49" s="1260">
        <f t="shared" si="7"/>
        <v>0</v>
      </c>
      <c r="X49" s="1260">
        <f t="shared" si="7"/>
        <v>0</v>
      </c>
      <c r="Y49" s="1260">
        <f t="shared" si="7"/>
        <v>0</v>
      </c>
    </row>
    <row r="50" spans="1:25" ht="48">
      <c r="A50" s="1580" t="s">
        <v>1501</v>
      </c>
      <c r="B50" s="901">
        <v>1</v>
      </c>
      <c r="C50" s="901">
        <v>8</v>
      </c>
      <c r="D50" s="902">
        <v>12</v>
      </c>
      <c r="E50" s="901">
        <v>1</v>
      </c>
      <c r="F50" s="911" t="s">
        <v>449</v>
      </c>
      <c r="G50" s="1582" t="s">
        <v>1502</v>
      </c>
      <c r="H50" s="901" t="s">
        <v>317</v>
      </c>
      <c r="I50" s="901" t="s">
        <v>174</v>
      </c>
      <c r="J50" s="1573" t="s">
        <v>326</v>
      </c>
      <c r="K50" s="901" t="s">
        <v>190</v>
      </c>
      <c r="L50" s="901" t="s">
        <v>336</v>
      </c>
      <c r="M50" s="1574">
        <f>N50+O50+P50+Q50+R50+S50+T50+U50</f>
        <v>3.3</v>
      </c>
      <c r="N50" s="906"/>
      <c r="O50" s="906"/>
      <c r="P50" s="906"/>
      <c r="R50" s="906"/>
      <c r="S50" s="906"/>
      <c r="T50" s="906">
        <v>3.3</v>
      </c>
      <c r="U50" s="906"/>
      <c r="V50" s="906"/>
      <c r="W50" s="906"/>
      <c r="X50" s="906"/>
      <c r="Y50" s="150"/>
    </row>
    <row r="51" spans="1:25" ht="48">
      <c r="A51" s="901" t="s">
        <v>1503</v>
      </c>
      <c r="B51" s="901">
        <v>2</v>
      </c>
      <c r="C51" s="901">
        <v>19</v>
      </c>
      <c r="D51" s="936" t="s">
        <v>1504</v>
      </c>
      <c r="E51" s="901">
        <v>1</v>
      </c>
      <c r="F51" s="903" t="s">
        <v>269</v>
      </c>
      <c r="G51" s="1577" t="s">
        <v>405</v>
      </c>
      <c r="H51" s="901" t="s">
        <v>317</v>
      </c>
      <c r="I51" s="905" t="s">
        <v>189</v>
      </c>
      <c r="J51" s="1573" t="s">
        <v>326</v>
      </c>
      <c r="K51" s="901" t="s">
        <v>175</v>
      </c>
      <c r="L51" s="930" t="s">
        <v>186</v>
      </c>
      <c r="M51" s="1574">
        <f>N51+O51+P51+Q51+R51+S51+T51+U51</f>
        <v>5</v>
      </c>
      <c r="N51" s="906"/>
      <c r="O51" s="906"/>
      <c r="P51" s="906"/>
      <c r="Q51" s="906"/>
      <c r="R51" s="906">
        <v>3</v>
      </c>
      <c r="S51" s="906"/>
      <c r="T51" s="906"/>
      <c r="U51" s="906">
        <v>2</v>
      </c>
      <c r="V51" s="906"/>
      <c r="W51" s="906"/>
      <c r="X51" s="906"/>
      <c r="Y51" s="150"/>
    </row>
    <row r="52" spans="1:25" ht="48">
      <c r="A52" s="901" t="s">
        <v>1505</v>
      </c>
      <c r="B52" s="901">
        <v>3</v>
      </c>
      <c r="C52" s="901">
        <v>30</v>
      </c>
      <c r="D52" s="902">
        <v>26.1</v>
      </c>
      <c r="E52" s="901">
        <v>0.5</v>
      </c>
      <c r="F52" s="911" t="s">
        <v>449</v>
      </c>
      <c r="G52" s="1582" t="s">
        <v>1502</v>
      </c>
      <c r="H52" s="901" t="s">
        <v>317</v>
      </c>
      <c r="I52" s="901" t="s">
        <v>174</v>
      </c>
      <c r="J52" s="1573" t="s">
        <v>326</v>
      </c>
      <c r="K52" s="901" t="s">
        <v>190</v>
      </c>
      <c r="L52" s="901" t="s">
        <v>336</v>
      </c>
      <c r="M52" s="1574">
        <f>N52+O52+P52+Q52+R52+S52+T52+U52</f>
        <v>1.7</v>
      </c>
      <c r="N52" s="906"/>
      <c r="O52" s="906"/>
      <c r="P52" s="906"/>
      <c r="Q52" s="906"/>
      <c r="R52" s="906"/>
      <c r="S52" s="906"/>
      <c r="T52" s="906">
        <v>1.7</v>
      </c>
      <c r="U52" s="906"/>
      <c r="V52" s="906"/>
      <c r="W52" s="906"/>
      <c r="X52" s="906"/>
      <c r="Y52" s="150"/>
    </row>
    <row r="53" spans="1:25" ht="48">
      <c r="A53" s="901" t="s">
        <v>1506</v>
      </c>
      <c r="B53" s="901">
        <v>4</v>
      </c>
      <c r="C53" s="901">
        <v>41</v>
      </c>
      <c r="D53" s="902">
        <v>10</v>
      </c>
      <c r="E53" s="901">
        <v>0.8</v>
      </c>
      <c r="F53" s="903" t="s">
        <v>269</v>
      </c>
      <c r="G53" s="1577" t="s">
        <v>405</v>
      </c>
      <c r="H53" s="901" t="s">
        <v>317</v>
      </c>
      <c r="I53" s="905" t="s">
        <v>189</v>
      </c>
      <c r="J53" s="1573" t="s">
        <v>326</v>
      </c>
      <c r="K53" s="901" t="s">
        <v>175</v>
      </c>
      <c r="L53" s="930" t="s">
        <v>1507</v>
      </c>
      <c r="M53" s="1574">
        <f>N53+O53+P53+Q53+R53+S53+T53+U53</f>
        <v>4</v>
      </c>
      <c r="N53" s="906"/>
      <c r="O53" s="906"/>
      <c r="P53" s="906"/>
      <c r="Q53" s="906"/>
      <c r="R53" s="906">
        <v>2.4</v>
      </c>
      <c r="S53" s="906"/>
      <c r="T53" s="906"/>
      <c r="U53" s="906">
        <v>1.6</v>
      </c>
      <c r="V53" s="906"/>
      <c r="W53" s="906"/>
      <c r="X53" s="906"/>
      <c r="Y53" s="150"/>
    </row>
    <row r="54" spans="1:25" ht="14.25">
      <c r="A54" s="912" t="s">
        <v>394</v>
      </c>
      <c r="B54" s="912"/>
      <c r="C54" s="912"/>
      <c r="D54" s="920"/>
      <c r="E54" s="1256">
        <f>SUM(E50:E53)</f>
        <v>3.3</v>
      </c>
      <c r="F54" s="912"/>
      <c r="G54" s="912"/>
      <c r="H54" s="921"/>
      <c r="I54" s="921"/>
      <c r="J54" s="912"/>
      <c r="K54" s="912"/>
      <c r="L54" s="912"/>
      <c r="M54" s="917">
        <f aca="true" t="shared" si="8" ref="M54:Y54">SUM(M50:M53)</f>
        <v>14</v>
      </c>
      <c r="N54" s="917">
        <f t="shared" si="8"/>
        <v>0</v>
      </c>
      <c r="O54" s="917">
        <f t="shared" si="8"/>
        <v>0</v>
      </c>
      <c r="P54" s="917">
        <f t="shared" si="8"/>
        <v>0</v>
      </c>
      <c r="Q54" s="917">
        <f t="shared" si="8"/>
        <v>0</v>
      </c>
      <c r="R54" s="917">
        <f t="shared" si="8"/>
        <v>5.4</v>
      </c>
      <c r="S54" s="917">
        <f t="shared" si="8"/>
        <v>0</v>
      </c>
      <c r="T54" s="917">
        <f t="shared" si="8"/>
        <v>5</v>
      </c>
      <c r="U54" s="917">
        <f t="shared" si="8"/>
        <v>3.6</v>
      </c>
      <c r="V54" s="917">
        <f t="shared" si="8"/>
        <v>0</v>
      </c>
      <c r="W54" s="917">
        <f t="shared" si="8"/>
        <v>0</v>
      </c>
      <c r="X54" s="917">
        <f t="shared" si="8"/>
        <v>0</v>
      </c>
      <c r="Y54" s="917">
        <f t="shared" si="8"/>
        <v>0</v>
      </c>
    </row>
    <row r="55" spans="1:25" ht="48">
      <c r="A55" s="900" t="s">
        <v>1508</v>
      </c>
      <c r="B55" s="919">
        <v>1</v>
      </c>
      <c r="C55" s="919">
        <v>1</v>
      </c>
      <c r="D55" s="937" t="s">
        <v>1416</v>
      </c>
      <c r="E55" s="919">
        <v>0.6</v>
      </c>
      <c r="F55" s="915" t="s">
        <v>447</v>
      </c>
      <c r="G55" s="1577" t="s">
        <v>405</v>
      </c>
      <c r="H55" s="901" t="s">
        <v>317</v>
      </c>
      <c r="I55" s="901" t="s">
        <v>168</v>
      </c>
      <c r="J55" s="1573" t="s">
        <v>326</v>
      </c>
      <c r="K55" s="901" t="s">
        <v>191</v>
      </c>
      <c r="L55" s="905" t="s">
        <v>1509</v>
      </c>
      <c r="M55" s="1574">
        <f aca="true" t="shared" si="9" ref="M55:M63">N55+O55+P55+Q55+R55+S55+T55+U55</f>
        <v>0.5</v>
      </c>
      <c r="N55" s="906"/>
      <c r="O55" s="906"/>
      <c r="P55" s="906"/>
      <c r="Q55" s="906"/>
      <c r="R55" s="906">
        <v>0.5</v>
      </c>
      <c r="S55" s="906"/>
      <c r="T55" s="906"/>
      <c r="U55" s="906"/>
      <c r="V55" s="906"/>
      <c r="W55" s="906"/>
      <c r="X55" s="906"/>
      <c r="Y55" s="150"/>
    </row>
    <row r="56" spans="1:25" ht="48">
      <c r="A56" s="901" t="s">
        <v>1503</v>
      </c>
      <c r="B56" s="919">
        <v>2</v>
      </c>
      <c r="C56" s="919">
        <v>5</v>
      </c>
      <c r="D56" s="937" t="s">
        <v>549</v>
      </c>
      <c r="E56" s="919">
        <v>1</v>
      </c>
      <c r="F56" s="915" t="s">
        <v>447</v>
      </c>
      <c r="G56" s="1577" t="s">
        <v>405</v>
      </c>
      <c r="H56" s="901" t="s">
        <v>317</v>
      </c>
      <c r="I56" s="901" t="s">
        <v>168</v>
      </c>
      <c r="J56" s="1573" t="s">
        <v>326</v>
      </c>
      <c r="K56" s="901" t="s">
        <v>191</v>
      </c>
      <c r="L56" s="905" t="s">
        <v>1510</v>
      </c>
      <c r="M56" s="1574">
        <f t="shared" si="9"/>
        <v>0.5</v>
      </c>
      <c r="N56" s="906"/>
      <c r="O56" s="906"/>
      <c r="P56" s="906"/>
      <c r="Q56" s="906"/>
      <c r="R56" s="906">
        <v>0.5</v>
      </c>
      <c r="S56" s="906"/>
      <c r="T56" s="906"/>
      <c r="U56" s="906"/>
      <c r="V56" s="906"/>
      <c r="W56" s="906"/>
      <c r="X56" s="906"/>
      <c r="Y56" s="150"/>
    </row>
    <row r="57" spans="1:25" ht="48">
      <c r="A57" s="901" t="s">
        <v>1503</v>
      </c>
      <c r="B57" s="919">
        <v>3</v>
      </c>
      <c r="C57" s="919">
        <v>8</v>
      </c>
      <c r="D57" s="937" t="s">
        <v>802</v>
      </c>
      <c r="E57" s="919">
        <v>1</v>
      </c>
      <c r="F57" s="915" t="s">
        <v>447</v>
      </c>
      <c r="G57" s="1577" t="s">
        <v>405</v>
      </c>
      <c r="H57" s="901" t="s">
        <v>317</v>
      </c>
      <c r="I57" s="901" t="s">
        <v>168</v>
      </c>
      <c r="J57" s="1573" t="s">
        <v>326</v>
      </c>
      <c r="K57" s="901" t="s">
        <v>191</v>
      </c>
      <c r="L57" s="905" t="s">
        <v>1511</v>
      </c>
      <c r="M57" s="1574">
        <f t="shared" si="9"/>
        <v>0</v>
      </c>
      <c r="N57" s="906"/>
      <c r="O57" s="906"/>
      <c r="P57" s="906"/>
      <c r="Q57" s="906"/>
      <c r="R57" s="906"/>
      <c r="S57" s="906"/>
      <c r="U57" s="906"/>
      <c r="V57" s="906"/>
      <c r="W57" s="906"/>
      <c r="X57" s="906"/>
      <c r="Y57" s="150"/>
    </row>
    <row r="58" spans="1:25" ht="48">
      <c r="A58" s="901" t="s">
        <v>1503</v>
      </c>
      <c r="B58" s="919">
        <v>4</v>
      </c>
      <c r="C58" s="919">
        <v>14</v>
      </c>
      <c r="D58" s="937" t="s">
        <v>925</v>
      </c>
      <c r="E58" s="919">
        <v>1</v>
      </c>
      <c r="F58" s="915" t="s">
        <v>447</v>
      </c>
      <c r="G58" s="1577" t="s">
        <v>405</v>
      </c>
      <c r="H58" s="901" t="s">
        <v>317</v>
      </c>
      <c r="I58" s="901" t="s">
        <v>168</v>
      </c>
      <c r="J58" s="1573" t="s">
        <v>326</v>
      </c>
      <c r="K58" s="901" t="s">
        <v>191</v>
      </c>
      <c r="L58" s="905" t="s">
        <v>1511</v>
      </c>
      <c r="M58" s="1574">
        <f t="shared" si="9"/>
        <v>0.5</v>
      </c>
      <c r="N58" s="906"/>
      <c r="O58" s="906"/>
      <c r="P58" s="906"/>
      <c r="Q58" s="906"/>
      <c r="R58" s="906"/>
      <c r="S58" s="906"/>
      <c r="T58" s="906">
        <v>0.5</v>
      </c>
      <c r="U58" s="906"/>
      <c r="V58" s="906"/>
      <c r="W58" s="906"/>
      <c r="X58" s="906"/>
      <c r="Y58" s="150"/>
    </row>
    <row r="59" spans="1:25" ht="48">
      <c r="A59" s="901" t="s">
        <v>1503</v>
      </c>
      <c r="B59" s="919">
        <v>5</v>
      </c>
      <c r="C59" s="919">
        <v>33</v>
      </c>
      <c r="D59" s="937" t="s">
        <v>130</v>
      </c>
      <c r="E59" s="919">
        <v>0.8</v>
      </c>
      <c r="F59" s="911" t="s">
        <v>449</v>
      </c>
      <c r="G59" s="1582" t="s">
        <v>1502</v>
      </c>
      <c r="H59" s="901" t="s">
        <v>317</v>
      </c>
      <c r="I59" s="901" t="s">
        <v>168</v>
      </c>
      <c r="J59" s="1573" t="s">
        <v>326</v>
      </c>
      <c r="K59" s="901" t="s">
        <v>191</v>
      </c>
      <c r="L59" s="905" t="s">
        <v>1512</v>
      </c>
      <c r="M59" s="1574">
        <f t="shared" si="9"/>
        <v>0.5</v>
      </c>
      <c r="N59" s="906"/>
      <c r="O59" s="906"/>
      <c r="P59" s="906"/>
      <c r="Q59" s="906"/>
      <c r="R59" s="906">
        <v>0.5</v>
      </c>
      <c r="S59" s="906"/>
      <c r="T59" s="906"/>
      <c r="U59" s="906"/>
      <c r="V59" s="906"/>
      <c r="W59" s="906"/>
      <c r="X59" s="906"/>
      <c r="Y59" s="150"/>
    </row>
    <row r="60" spans="1:25" ht="48">
      <c r="A60" s="901" t="s">
        <v>1513</v>
      </c>
      <c r="B60" s="919">
        <v>6</v>
      </c>
      <c r="C60" s="919">
        <v>43</v>
      </c>
      <c r="D60" s="937" t="s">
        <v>125</v>
      </c>
      <c r="E60" s="919">
        <v>1</v>
      </c>
      <c r="F60" s="915" t="s">
        <v>447</v>
      </c>
      <c r="G60" s="1577" t="s">
        <v>405</v>
      </c>
      <c r="H60" s="901" t="s">
        <v>317</v>
      </c>
      <c r="I60" s="901" t="s">
        <v>168</v>
      </c>
      <c r="J60" s="1573" t="s">
        <v>326</v>
      </c>
      <c r="K60" s="901" t="s">
        <v>191</v>
      </c>
      <c r="L60" s="905" t="s">
        <v>1514</v>
      </c>
      <c r="M60" s="1574">
        <f t="shared" si="9"/>
        <v>0.5</v>
      </c>
      <c r="N60" s="906"/>
      <c r="O60" s="906"/>
      <c r="P60" s="906"/>
      <c r="Q60" s="906"/>
      <c r="R60" s="906"/>
      <c r="S60" s="906"/>
      <c r="T60" s="906">
        <v>0.5</v>
      </c>
      <c r="U60" s="906"/>
      <c r="V60" s="906"/>
      <c r="W60" s="906"/>
      <c r="X60" s="906"/>
      <c r="Y60" s="150"/>
    </row>
    <row r="61" spans="1:25" ht="48">
      <c r="A61" s="901" t="s">
        <v>1513</v>
      </c>
      <c r="B61" s="919">
        <v>7</v>
      </c>
      <c r="C61" s="919">
        <v>51</v>
      </c>
      <c r="D61" s="937" t="s">
        <v>563</v>
      </c>
      <c r="E61" s="919">
        <v>1</v>
      </c>
      <c r="F61" s="911" t="s">
        <v>449</v>
      </c>
      <c r="G61" s="1050" t="s">
        <v>1502</v>
      </c>
      <c r="H61" s="901" t="s">
        <v>317</v>
      </c>
      <c r="I61" s="901" t="s">
        <v>168</v>
      </c>
      <c r="J61" s="1573" t="s">
        <v>326</v>
      </c>
      <c r="K61" s="901" t="s">
        <v>191</v>
      </c>
      <c r="L61" s="905" t="s">
        <v>1515</v>
      </c>
      <c r="M61" s="1574">
        <f t="shared" si="9"/>
        <v>0.5</v>
      </c>
      <c r="N61" s="906"/>
      <c r="O61" s="906"/>
      <c r="P61" s="906"/>
      <c r="Q61" s="906"/>
      <c r="R61" s="906"/>
      <c r="S61" s="906"/>
      <c r="T61" s="906">
        <v>0.5</v>
      </c>
      <c r="U61" s="906"/>
      <c r="V61" s="906"/>
      <c r="W61" s="906"/>
      <c r="X61" s="906"/>
      <c r="Y61" s="150"/>
    </row>
    <row r="62" spans="1:25" ht="48">
      <c r="A62" s="901" t="s">
        <v>1516</v>
      </c>
      <c r="B62" s="919">
        <v>8</v>
      </c>
      <c r="C62" s="919">
        <v>56</v>
      </c>
      <c r="D62" s="937" t="s">
        <v>935</v>
      </c>
      <c r="E62" s="919">
        <v>1</v>
      </c>
      <c r="F62" s="911" t="s">
        <v>449</v>
      </c>
      <c r="G62" s="1050" t="s">
        <v>1502</v>
      </c>
      <c r="H62" s="901" t="s">
        <v>317</v>
      </c>
      <c r="I62" s="901" t="s">
        <v>168</v>
      </c>
      <c r="J62" s="1573" t="s">
        <v>326</v>
      </c>
      <c r="K62" s="901" t="s">
        <v>191</v>
      </c>
      <c r="L62" s="905" t="s">
        <v>1517</v>
      </c>
      <c r="M62" s="1574">
        <f t="shared" si="9"/>
        <v>0.5</v>
      </c>
      <c r="N62" s="906"/>
      <c r="O62" s="906"/>
      <c r="P62" s="906"/>
      <c r="Q62" s="906"/>
      <c r="R62" s="906"/>
      <c r="S62" s="906"/>
      <c r="T62" s="906">
        <v>0.5</v>
      </c>
      <c r="U62" s="906"/>
      <c r="V62" s="906"/>
      <c r="W62" s="906"/>
      <c r="X62" s="906"/>
      <c r="Y62" s="150"/>
    </row>
    <row r="63" spans="1:25" ht="48">
      <c r="A63" s="901" t="s">
        <v>1516</v>
      </c>
      <c r="B63" s="919">
        <v>9</v>
      </c>
      <c r="C63" s="919">
        <v>56</v>
      </c>
      <c r="D63" s="937" t="s">
        <v>548</v>
      </c>
      <c r="E63" s="919">
        <v>1</v>
      </c>
      <c r="F63" s="911" t="s">
        <v>449</v>
      </c>
      <c r="G63" s="1582" t="s">
        <v>1502</v>
      </c>
      <c r="H63" s="901" t="s">
        <v>317</v>
      </c>
      <c r="I63" s="901" t="s">
        <v>168</v>
      </c>
      <c r="J63" s="1573" t="s">
        <v>326</v>
      </c>
      <c r="K63" s="901" t="s">
        <v>191</v>
      </c>
      <c r="L63" s="905" t="s">
        <v>1517</v>
      </c>
      <c r="M63" s="1574">
        <f t="shared" si="9"/>
        <v>0</v>
      </c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150"/>
    </row>
    <row r="64" spans="1:25" ht="14.25">
      <c r="A64" s="912" t="s">
        <v>394</v>
      </c>
      <c r="B64" s="912"/>
      <c r="C64" s="912"/>
      <c r="D64" s="920"/>
      <c r="E64" s="912">
        <f>E63+E62+E61+E60+E59+E58+E57+E56+E55</f>
        <v>8.4</v>
      </c>
      <c r="F64" s="912"/>
      <c r="G64" s="912"/>
      <c r="H64" s="921"/>
      <c r="I64" s="921"/>
      <c r="J64" s="912"/>
      <c r="K64" s="912"/>
      <c r="L64" s="912"/>
      <c r="M64" s="912">
        <f aca="true" t="shared" si="10" ref="M64:Y64">SUM(M55:M63)</f>
        <v>3.5</v>
      </c>
      <c r="N64" s="912">
        <f t="shared" si="10"/>
        <v>0</v>
      </c>
      <c r="O64" s="912">
        <f t="shared" si="10"/>
        <v>0</v>
      </c>
      <c r="P64" s="912">
        <f t="shared" si="10"/>
        <v>0</v>
      </c>
      <c r="Q64" s="912">
        <f t="shared" si="10"/>
        <v>0</v>
      </c>
      <c r="R64" s="912">
        <f t="shared" si="10"/>
        <v>1.5</v>
      </c>
      <c r="S64" s="912">
        <f t="shared" si="10"/>
        <v>0</v>
      </c>
      <c r="T64" s="912">
        <f t="shared" si="10"/>
        <v>2</v>
      </c>
      <c r="U64" s="912">
        <f t="shared" si="10"/>
        <v>0</v>
      </c>
      <c r="V64" s="912">
        <f t="shared" si="10"/>
        <v>0</v>
      </c>
      <c r="W64" s="912">
        <f t="shared" si="10"/>
        <v>0</v>
      </c>
      <c r="X64" s="912">
        <f t="shared" si="10"/>
        <v>0</v>
      </c>
      <c r="Y64" s="912">
        <f t="shared" si="10"/>
        <v>0</v>
      </c>
    </row>
    <row r="65" spans="1:25" ht="14.25">
      <c r="A65" s="913" t="s">
        <v>192</v>
      </c>
      <c r="B65" s="912"/>
      <c r="C65" s="912"/>
      <c r="D65" s="920"/>
      <c r="E65" s="928">
        <f>E64+E54</f>
        <v>11.7</v>
      </c>
      <c r="F65" s="912"/>
      <c r="G65" s="912"/>
      <c r="H65" s="921"/>
      <c r="I65" s="921"/>
      <c r="J65" s="912"/>
      <c r="K65" s="912"/>
      <c r="L65" s="912"/>
      <c r="M65" s="912">
        <f aca="true" t="shared" si="11" ref="M65:Y65">M54+M64</f>
        <v>17.5</v>
      </c>
      <c r="N65" s="912">
        <f t="shared" si="11"/>
        <v>0</v>
      </c>
      <c r="O65" s="912">
        <f t="shared" si="11"/>
        <v>0</v>
      </c>
      <c r="P65" s="912">
        <f t="shared" si="11"/>
        <v>0</v>
      </c>
      <c r="Q65" s="912">
        <f t="shared" si="11"/>
        <v>0</v>
      </c>
      <c r="R65" s="912">
        <f t="shared" si="11"/>
        <v>6.9</v>
      </c>
      <c r="S65" s="912">
        <f t="shared" si="11"/>
        <v>0</v>
      </c>
      <c r="T65" s="912">
        <f t="shared" si="11"/>
        <v>7</v>
      </c>
      <c r="U65" s="912">
        <f t="shared" si="11"/>
        <v>3.6</v>
      </c>
      <c r="V65" s="912">
        <f t="shared" si="11"/>
        <v>0</v>
      </c>
      <c r="W65" s="912">
        <f t="shared" si="11"/>
        <v>0</v>
      </c>
      <c r="X65" s="912">
        <f t="shared" si="11"/>
        <v>0</v>
      </c>
      <c r="Y65" s="912">
        <f t="shared" si="11"/>
        <v>0</v>
      </c>
    </row>
    <row r="66" spans="1:25" ht="48">
      <c r="A66" s="938" t="s">
        <v>339</v>
      </c>
      <c r="B66" s="939">
        <v>1</v>
      </c>
      <c r="C66" s="939">
        <v>50</v>
      </c>
      <c r="D66" s="939" t="s">
        <v>1518</v>
      </c>
      <c r="E66" s="939">
        <v>0.9</v>
      </c>
      <c r="F66" s="940" t="s">
        <v>602</v>
      </c>
      <c r="G66" s="901" t="s">
        <v>1477</v>
      </c>
      <c r="H66" s="901" t="s">
        <v>325</v>
      </c>
      <c r="I66" s="901" t="s">
        <v>174</v>
      </c>
      <c r="J66" s="1573" t="s">
        <v>326</v>
      </c>
      <c r="K66" s="941" t="s">
        <v>340</v>
      </c>
      <c r="L66" s="942" t="s">
        <v>1519</v>
      </c>
      <c r="M66" s="1574">
        <f aca="true" t="shared" si="12" ref="M66:M82">N66+O66+P66+Q66+R66+S66+T66+U66</f>
        <v>0.9</v>
      </c>
      <c r="N66" s="931"/>
      <c r="O66" s="921"/>
      <c r="P66" s="1583">
        <v>0.9</v>
      </c>
      <c r="Q66" s="921"/>
      <c r="R66" s="921"/>
      <c r="S66" s="921"/>
      <c r="T66" s="921"/>
      <c r="U66" s="921"/>
      <c r="V66" s="921"/>
      <c r="W66" s="921"/>
      <c r="X66" s="932"/>
      <c r="Y66" s="150"/>
    </row>
    <row r="67" spans="1:25" ht="48">
      <c r="A67" s="943" t="s">
        <v>341</v>
      </c>
      <c r="B67" s="939">
        <v>2</v>
      </c>
      <c r="C67" s="939">
        <v>53</v>
      </c>
      <c r="D67" s="939">
        <v>2.4</v>
      </c>
      <c r="E67" s="939">
        <v>0.8</v>
      </c>
      <c r="F67" s="940" t="s">
        <v>602</v>
      </c>
      <c r="G67" s="901" t="s">
        <v>1477</v>
      </c>
      <c r="H67" s="901" t="s">
        <v>325</v>
      </c>
      <c r="I67" s="901" t="s">
        <v>174</v>
      </c>
      <c r="J67" s="1573" t="s">
        <v>326</v>
      </c>
      <c r="K67" s="941" t="s">
        <v>340</v>
      </c>
      <c r="L67" s="942" t="s">
        <v>1520</v>
      </c>
      <c r="M67" s="1574">
        <f t="shared" si="12"/>
        <v>0.8</v>
      </c>
      <c r="N67" s="931"/>
      <c r="O67" s="921"/>
      <c r="P67" s="1583">
        <v>0.8</v>
      </c>
      <c r="Q67" s="921"/>
      <c r="R67" s="921"/>
      <c r="S67" s="921"/>
      <c r="T67" s="921"/>
      <c r="U67" s="921"/>
      <c r="V67" s="921"/>
      <c r="W67" s="921"/>
      <c r="X67" s="932"/>
      <c r="Y67" s="150"/>
    </row>
    <row r="68" spans="1:25" ht="48">
      <c r="A68" s="943" t="s">
        <v>194</v>
      </c>
      <c r="B68" s="939">
        <v>3</v>
      </c>
      <c r="C68" s="939">
        <v>74</v>
      </c>
      <c r="D68" s="939">
        <v>10</v>
      </c>
      <c r="E68" s="939">
        <v>1</v>
      </c>
      <c r="F68" s="940" t="s">
        <v>602</v>
      </c>
      <c r="G68" s="1577" t="s">
        <v>405</v>
      </c>
      <c r="H68" s="901" t="s">
        <v>317</v>
      </c>
      <c r="I68" s="901" t="s">
        <v>174</v>
      </c>
      <c r="J68" s="1573" t="s">
        <v>326</v>
      </c>
      <c r="K68" s="941" t="s">
        <v>340</v>
      </c>
      <c r="L68" s="942" t="s">
        <v>1521</v>
      </c>
      <c r="M68" s="1574">
        <f t="shared" si="12"/>
        <v>1</v>
      </c>
      <c r="N68" s="931"/>
      <c r="O68" s="921"/>
      <c r="P68" s="1583">
        <v>1</v>
      </c>
      <c r="Q68" s="921"/>
      <c r="R68" s="921"/>
      <c r="S68" s="921"/>
      <c r="T68" s="921"/>
      <c r="U68" s="921"/>
      <c r="V68" s="921"/>
      <c r="W68" s="921"/>
      <c r="X68" s="932"/>
      <c r="Y68" s="150"/>
    </row>
    <row r="69" spans="1:25" ht="48">
      <c r="A69" s="943" t="s">
        <v>194</v>
      </c>
      <c r="B69" s="939">
        <v>4</v>
      </c>
      <c r="C69" s="939">
        <v>74</v>
      </c>
      <c r="D69" s="939">
        <v>19.1</v>
      </c>
      <c r="E69" s="939">
        <v>0.8</v>
      </c>
      <c r="F69" s="940" t="s">
        <v>602</v>
      </c>
      <c r="G69" s="1577" t="s">
        <v>405</v>
      </c>
      <c r="H69" s="901" t="s">
        <v>317</v>
      </c>
      <c r="I69" s="901" t="s">
        <v>174</v>
      </c>
      <c r="J69" s="1573" t="s">
        <v>326</v>
      </c>
      <c r="K69" s="941" t="s">
        <v>340</v>
      </c>
      <c r="L69" s="942" t="s">
        <v>1522</v>
      </c>
      <c r="M69" s="1574">
        <f t="shared" si="12"/>
        <v>1</v>
      </c>
      <c r="N69" s="931"/>
      <c r="O69" s="921"/>
      <c r="P69" s="1583">
        <v>1</v>
      </c>
      <c r="Q69" s="921"/>
      <c r="R69" s="921"/>
      <c r="S69" s="921"/>
      <c r="T69" s="921"/>
      <c r="U69" s="921"/>
      <c r="V69" s="921"/>
      <c r="W69" s="921"/>
      <c r="X69" s="932"/>
      <c r="Y69" s="150"/>
    </row>
    <row r="70" spans="1:25" ht="48">
      <c r="A70" s="943" t="s">
        <v>194</v>
      </c>
      <c r="B70" s="939">
        <v>5</v>
      </c>
      <c r="C70" s="939">
        <v>74</v>
      </c>
      <c r="D70" s="939">
        <v>17.2</v>
      </c>
      <c r="E70" s="939">
        <v>0.6</v>
      </c>
      <c r="F70" s="940" t="s">
        <v>602</v>
      </c>
      <c r="G70" s="1577" t="s">
        <v>405</v>
      </c>
      <c r="H70" s="901" t="s">
        <v>317</v>
      </c>
      <c r="I70" s="901" t="s">
        <v>174</v>
      </c>
      <c r="J70" s="1573" t="s">
        <v>326</v>
      </c>
      <c r="K70" s="941" t="s">
        <v>340</v>
      </c>
      <c r="L70" s="942" t="s">
        <v>1523</v>
      </c>
      <c r="M70" s="1574">
        <f t="shared" si="12"/>
        <v>0.6</v>
      </c>
      <c r="N70" s="931"/>
      <c r="O70" s="921"/>
      <c r="P70" s="1583">
        <v>0.6</v>
      </c>
      <c r="Q70" s="921"/>
      <c r="R70" s="921"/>
      <c r="S70" s="921"/>
      <c r="T70" s="921"/>
      <c r="U70" s="921"/>
      <c r="V70" s="921"/>
      <c r="W70" s="921"/>
      <c r="X70" s="932"/>
      <c r="Y70" s="150"/>
    </row>
    <row r="71" spans="1:25" ht="48">
      <c r="A71" s="943" t="s">
        <v>194</v>
      </c>
      <c r="B71" s="939">
        <v>6</v>
      </c>
      <c r="C71" s="939">
        <v>74</v>
      </c>
      <c r="D71" s="939">
        <v>30</v>
      </c>
      <c r="E71" s="939">
        <v>1</v>
      </c>
      <c r="F71" s="940" t="s">
        <v>602</v>
      </c>
      <c r="G71" s="1577" t="s">
        <v>405</v>
      </c>
      <c r="H71" s="901" t="s">
        <v>317</v>
      </c>
      <c r="I71" s="901" t="s">
        <v>174</v>
      </c>
      <c r="J71" s="1573" t="s">
        <v>326</v>
      </c>
      <c r="K71" s="941" t="s">
        <v>340</v>
      </c>
      <c r="L71" s="942" t="s">
        <v>1524</v>
      </c>
      <c r="M71" s="1574">
        <f t="shared" si="12"/>
        <v>1.2</v>
      </c>
      <c r="N71" s="931"/>
      <c r="O71" s="921"/>
      <c r="P71" s="1583">
        <v>1.2</v>
      </c>
      <c r="Q71" s="921"/>
      <c r="R71" s="921"/>
      <c r="S71" s="921"/>
      <c r="T71" s="921"/>
      <c r="U71" s="921"/>
      <c r="V71" s="921"/>
      <c r="W71" s="921"/>
      <c r="X71" s="932"/>
      <c r="Y71" s="150"/>
    </row>
    <row r="72" spans="1:25" ht="48">
      <c r="A72" s="943" t="s">
        <v>194</v>
      </c>
      <c r="B72" s="939">
        <v>7</v>
      </c>
      <c r="C72" s="939">
        <v>75</v>
      </c>
      <c r="D72" s="939">
        <v>18.2</v>
      </c>
      <c r="E72" s="939">
        <v>0.7</v>
      </c>
      <c r="F72" s="940" t="s">
        <v>602</v>
      </c>
      <c r="G72" s="1577" t="s">
        <v>405</v>
      </c>
      <c r="H72" s="901" t="s">
        <v>317</v>
      </c>
      <c r="I72" s="901" t="s">
        <v>174</v>
      </c>
      <c r="J72" s="1573" t="s">
        <v>326</v>
      </c>
      <c r="K72" s="941" t="s">
        <v>340</v>
      </c>
      <c r="L72" s="942" t="s">
        <v>1525</v>
      </c>
      <c r="M72" s="1574">
        <f t="shared" si="12"/>
        <v>0.7</v>
      </c>
      <c r="N72" s="931"/>
      <c r="O72" s="921"/>
      <c r="P72" s="1583">
        <v>0.7</v>
      </c>
      <c r="Q72" s="921"/>
      <c r="R72" s="921"/>
      <c r="S72" s="921"/>
      <c r="T72" s="921"/>
      <c r="U72" s="921"/>
      <c r="V72" s="921"/>
      <c r="W72" s="921"/>
      <c r="X72" s="932"/>
      <c r="Y72" s="150"/>
    </row>
    <row r="73" spans="1:25" ht="48">
      <c r="A73" s="943" t="s">
        <v>341</v>
      </c>
      <c r="B73" s="939">
        <v>8</v>
      </c>
      <c r="C73" s="939">
        <v>53</v>
      </c>
      <c r="D73" s="939">
        <v>11.1</v>
      </c>
      <c r="E73" s="939">
        <v>1</v>
      </c>
      <c r="F73" s="940" t="s">
        <v>602</v>
      </c>
      <c r="G73" s="901" t="s">
        <v>1477</v>
      </c>
      <c r="H73" s="901" t="s">
        <v>317</v>
      </c>
      <c r="I73" s="901" t="s">
        <v>174</v>
      </c>
      <c r="J73" s="1573" t="s">
        <v>326</v>
      </c>
      <c r="K73" s="941" t="s">
        <v>340</v>
      </c>
      <c r="L73" s="942" t="s">
        <v>1526</v>
      </c>
      <c r="M73" s="1574">
        <f t="shared" si="12"/>
        <v>1</v>
      </c>
      <c r="N73" s="931"/>
      <c r="O73" s="921"/>
      <c r="P73" s="1583">
        <v>1</v>
      </c>
      <c r="Q73" s="921"/>
      <c r="R73" s="921"/>
      <c r="S73" s="921"/>
      <c r="T73" s="921"/>
      <c r="U73" s="921"/>
      <c r="V73" s="921"/>
      <c r="W73" s="921"/>
      <c r="X73" s="932"/>
      <c r="Y73" s="150"/>
    </row>
    <row r="74" spans="1:25" ht="48">
      <c r="A74" s="943" t="s">
        <v>193</v>
      </c>
      <c r="B74" s="939">
        <v>9</v>
      </c>
      <c r="C74" s="939">
        <v>73</v>
      </c>
      <c r="D74" s="939" t="s">
        <v>1527</v>
      </c>
      <c r="E74" s="939">
        <v>1</v>
      </c>
      <c r="F74" s="940" t="s">
        <v>602</v>
      </c>
      <c r="G74" s="901" t="s">
        <v>1477</v>
      </c>
      <c r="H74" s="901" t="s">
        <v>317</v>
      </c>
      <c r="I74" s="901" t="s">
        <v>174</v>
      </c>
      <c r="J74" s="1573" t="s">
        <v>326</v>
      </c>
      <c r="K74" s="941" t="s">
        <v>340</v>
      </c>
      <c r="L74" s="942" t="s">
        <v>1528</v>
      </c>
      <c r="M74" s="1574">
        <f t="shared" si="12"/>
        <v>0.8</v>
      </c>
      <c r="N74" s="931"/>
      <c r="O74" s="921"/>
      <c r="P74" s="1583">
        <v>0.8</v>
      </c>
      <c r="Q74" s="921"/>
      <c r="R74" s="921"/>
      <c r="S74" s="921"/>
      <c r="T74" s="921"/>
      <c r="U74" s="921"/>
      <c r="V74" s="921"/>
      <c r="W74" s="921"/>
      <c r="X74" s="932"/>
      <c r="Y74" s="150"/>
    </row>
    <row r="75" spans="1:25" ht="48">
      <c r="A75" s="943" t="s">
        <v>194</v>
      </c>
      <c r="B75" s="939">
        <v>10</v>
      </c>
      <c r="C75" s="939">
        <v>79</v>
      </c>
      <c r="D75" s="939">
        <v>16.1</v>
      </c>
      <c r="E75" s="939">
        <v>0.7</v>
      </c>
      <c r="F75" s="940" t="s">
        <v>602</v>
      </c>
      <c r="G75" s="1577" t="s">
        <v>405</v>
      </c>
      <c r="H75" s="901" t="s">
        <v>317</v>
      </c>
      <c r="I75" s="901" t="s">
        <v>174</v>
      </c>
      <c r="J75" s="1573" t="s">
        <v>326</v>
      </c>
      <c r="K75" s="941" t="s">
        <v>340</v>
      </c>
      <c r="L75" s="942" t="s">
        <v>1529</v>
      </c>
      <c r="M75" s="1574">
        <f t="shared" si="12"/>
        <v>0.5</v>
      </c>
      <c r="N75" s="931"/>
      <c r="O75" s="921"/>
      <c r="P75" s="1583">
        <v>0.5</v>
      </c>
      <c r="Q75" s="921"/>
      <c r="R75" s="921"/>
      <c r="S75" s="921"/>
      <c r="T75" s="921"/>
      <c r="U75" s="921"/>
      <c r="V75" s="921"/>
      <c r="W75" s="921"/>
      <c r="X75" s="932"/>
      <c r="Y75" s="150"/>
    </row>
    <row r="76" spans="1:25" ht="48">
      <c r="A76" s="943" t="s">
        <v>195</v>
      </c>
      <c r="B76" s="939">
        <v>11</v>
      </c>
      <c r="C76" s="939">
        <v>42</v>
      </c>
      <c r="D76" s="939" t="s">
        <v>1530</v>
      </c>
      <c r="E76" s="939">
        <v>1</v>
      </c>
      <c r="F76" s="940" t="s">
        <v>602</v>
      </c>
      <c r="G76" s="1577" t="s">
        <v>405</v>
      </c>
      <c r="H76" s="901" t="s">
        <v>317</v>
      </c>
      <c r="I76" s="901" t="s">
        <v>174</v>
      </c>
      <c r="J76" s="1573" t="s">
        <v>326</v>
      </c>
      <c r="K76" s="941" t="s">
        <v>340</v>
      </c>
      <c r="L76" s="942" t="s">
        <v>1531</v>
      </c>
      <c r="M76" s="1574">
        <f t="shared" si="12"/>
        <v>0.5</v>
      </c>
      <c r="N76" s="931"/>
      <c r="O76" s="921"/>
      <c r="P76" s="1583">
        <v>0.5</v>
      </c>
      <c r="Q76" s="921"/>
      <c r="R76" s="921"/>
      <c r="S76" s="921"/>
      <c r="T76" s="921"/>
      <c r="U76" s="921"/>
      <c r="V76" s="921"/>
      <c r="W76" s="921"/>
      <c r="X76" s="932"/>
      <c r="Y76" s="150"/>
    </row>
    <row r="77" spans="1:25" ht="48">
      <c r="A77" s="943" t="s">
        <v>195</v>
      </c>
      <c r="B77" s="939">
        <v>12</v>
      </c>
      <c r="C77" s="939">
        <v>44</v>
      </c>
      <c r="D77" s="939">
        <v>24.2</v>
      </c>
      <c r="E77" s="939">
        <v>1</v>
      </c>
      <c r="F77" s="940" t="s">
        <v>602</v>
      </c>
      <c r="G77" s="1577" t="s">
        <v>405</v>
      </c>
      <c r="H77" s="901" t="s">
        <v>317</v>
      </c>
      <c r="I77" s="901" t="s">
        <v>174</v>
      </c>
      <c r="J77" s="1573" t="s">
        <v>326</v>
      </c>
      <c r="K77" s="941" t="s">
        <v>340</v>
      </c>
      <c r="L77" s="942" t="s">
        <v>1532</v>
      </c>
      <c r="M77" s="1574">
        <f t="shared" si="12"/>
        <v>1.2</v>
      </c>
      <c r="N77" s="931"/>
      <c r="O77" s="921"/>
      <c r="P77" s="1583">
        <v>1.2</v>
      </c>
      <c r="Q77" s="921"/>
      <c r="R77" s="921"/>
      <c r="S77" s="921"/>
      <c r="T77" s="921"/>
      <c r="U77" s="921"/>
      <c r="V77" s="921"/>
      <c r="W77" s="921"/>
      <c r="X77" s="932"/>
      <c r="Y77" s="150"/>
    </row>
    <row r="78" spans="1:25" ht="48">
      <c r="A78" s="943" t="s">
        <v>195</v>
      </c>
      <c r="B78" s="939">
        <v>13</v>
      </c>
      <c r="C78" s="939">
        <v>42</v>
      </c>
      <c r="D78" s="939">
        <v>16.1</v>
      </c>
      <c r="E78" s="939">
        <v>1</v>
      </c>
      <c r="F78" s="940" t="s">
        <v>602</v>
      </c>
      <c r="G78" s="1577" t="s">
        <v>405</v>
      </c>
      <c r="H78" s="901" t="s">
        <v>317</v>
      </c>
      <c r="I78" s="901" t="s">
        <v>174</v>
      </c>
      <c r="J78" s="1573" t="s">
        <v>326</v>
      </c>
      <c r="K78" s="941" t="s">
        <v>340</v>
      </c>
      <c r="L78" s="942" t="s">
        <v>1533</v>
      </c>
      <c r="M78" s="1574">
        <f t="shared" si="12"/>
        <v>1</v>
      </c>
      <c r="N78" s="931"/>
      <c r="O78" s="921"/>
      <c r="P78" s="1583">
        <v>1</v>
      </c>
      <c r="Q78" s="921"/>
      <c r="R78" s="921"/>
      <c r="S78" s="921"/>
      <c r="T78" s="921"/>
      <c r="U78" s="921"/>
      <c r="V78" s="921"/>
      <c r="W78" s="921"/>
      <c r="X78" s="932"/>
      <c r="Y78" s="150"/>
    </row>
    <row r="79" spans="1:25" ht="48">
      <c r="A79" s="943" t="s">
        <v>195</v>
      </c>
      <c r="B79" s="939">
        <v>14</v>
      </c>
      <c r="C79" s="939">
        <v>42</v>
      </c>
      <c r="D79" s="939">
        <v>15.1</v>
      </c>
      <c r="E79" s="939">
        <v>1</v>
      </c>
      <c r="F79" s="940" t="s">
        <v>602</v>
      </c>
      <c r="G79" s="901" t="s">
        <v>1477</v>
      </c>
      <c r="H79" s="901" t="s">
        <v>317</v>
      </c>
      <c r="I79" s="901" t="s">
        <v>174</v>
      </c>
      <c r="J79" s="1573" t="s">
        <v>326</v>
      </c>
      <c r="K79" s="941" t="s">
        <v>340</v>
      </c>
      <c r="L79" s="942" t="s">
        <v>1534</v>
      </c>
      <c r="M79" s="1574">
        <f t="shared" si="12"/>
        <v>1</v>
      </c>
      <c r="N79" s="931"/>
      <c r="O79" s="921"/>
      <c r="P79" s="1583">
        <v>1</v>
      </c>
      <c r="Q79" s="921"/>
      <c r="R79" s="921"/>
      <c r="S79" s="921"/>
      <c r="T79" s="921"/>
      <c r="U79" s="921"/>
      <c r="V79" s="921"/>
      <c r="W79" s="921"/>
      <c r="X79" s="932"/>
      <c r="Y79" s="150"/>
    </row>
    <row r="80" spans="1:25" ht="48">
      <c r="A80" s="943" t="s">
        <v>195</v>
      </c>
      <c r="B80" s="939">
        <v>15</v>
      </c>
      <c r="C80" s="939">
        <v>46</v>
      </c>
      <c r="D80" s="939">
        <v>5.2</v>
      </c>
      <c r="E80" s="939">
        <v>1</v>
      </c>
      <c r="F80" s="940" t="s">
        <v>602</v>
      </c>
      <c r="G80" s="1577" t="s">
        <v>405</v>
      </c>
      <c r="H80" s="901" t="s">
        <v>317</v>
      </c>
      <c r="I80" s="901" t="s">
        <v>174</v>
      </c>
      <c r="J80" s="1573" t="s">
        <v>326</v>
      </c>
      <c r="K80" s="941" t="s">
        <v>340</v>
      </c>
      <c r="L80" s="942" t="s">
        <v>1535</v>
      </c>
      <c r="M80" s="1574">
        <f t="shared" si="12"/>
        <v>1.2</v>
      </c>
      <c r="N80" s="931"/>
      <c r="O80" s="921"/>
      <c r="P80" s="1583">
        <v>1.2</v>
      </c>
      <c r="Q80" s="921"/>
      <c r="R80" s="921"/>
      <c r="S80" s="921"/>
      <c r="T80" s="921"/>
      <c r="U80" s="921"/>
      <c r="V80" s="921"/>
      <c r="W80" s="921"/>
      <c r="X80" s="932"/>
      <c r="Y80" s="150"/>
    </row>
    <row r="81" spans="1:25" ht="48">
      <c r="A81" s="943" t="s">
        <v>194</v>
      </c>
      <c r="B81" s="939">
        <v>16</v>
      </c>
      <c r="C81" s="939">
        <v>19</v>
      </c>
      <c r="D81" s="939" t="s">
        <v>1536</v>
      </c>
      <c r="E81" s="939">
        <v>1</v>
      </c>
      <c r="F81" s="940" t="s">
        <v>602</v>
      </c>
      <c r="G81" s="1577" t="s">
        <v>405</v>
      </c>
      <c r="H81" s="901" t="s">
        <v>317</v>
      </c>
      <c r="I81" s="901" t="s">
        <v>174</v>
      </c>
      <c r="J81" s="1573" t="s">
        <v>326</v>
      </c>
      <c r="K81" s="941" t="s">
        <v>340</v>
      </c>
      <c r="L81" s="942" t="s">
        <v>1537</v>
      </c>
      <c r="M81" s="1574">
        <f t="shared" si="12"/>
        <v>1.8</v>
      </c>
      <c r="N81" s="931"/>
      <c r="O81" s="921"/>
      <c r="P81" s="1583">
        <v>1.8</v>
      </c>
      <c r="Q81" s="921"/>
      <c r="R81" s="921"/>
      <c r="S81" s="921"/>
      <c r="T81" s="921"/>
      <c r="U81" s="921"/>
      <c r="V81" s="921"/>
      <c r="W81" s="921"/>
      <c r="X81" s="932"/>
      <c r="Y81" s="150"/>
    </row>
    <row r="82" spans="1:25" ht="48">
      <c r="A82" s="943" t="s">
        <v>194</v>
      </c>
      <c r="B82" s="939">
        <v>17</v>
      </c>
      <c r="C82" s="939">
        <v>19</v>
      </c>
      <c r="D82" s="939" t="s">
        <v>1538</v>
      </c>
      <c r="E82" s="939">
        <v>0.9</v>
      </c>
      <c r="F82" s="940" t="s">
        <v>602</v>
      </c>
      <c r="G82" s="901" t="s">
        <v>1477</v>
      </c>
      <c r="H82" s="901" t="s">
        <v>317</v>
      </c>
      <c r="I82" s="901" t="s">
        <v>174</v>
      </c>
      <c r="J82" s="1573" t="s">
        <v>326</v>
      </c>
      <c r="K82" s="941" t="s">
        <v>340</v>
      </c>
      <c r="L82" s="942" t="s">
        <v>1539</v>
      </c>
      <c r="M82" s="1574">
        <f t="shared" si="12"/>
        <v>0.5</v>
      </c>
      <c r="N82" s="931"/>
      <c r="O82" s="921"/>
      <c r="P82" s="1583">
        <v>0.5</v>
      </c>
      <c r="Q82" s="921"/>
      <c r="R82" s="921"/>
      <c r="S82" s="921"/>
      <c r="T82" s="921"/>
      <c r="U82" s="921"/>
      <c r="V82" s="921"/>
      <c r="W82" s="921"/>
      <c r="X82" s="932"/>
      <c r="Y82" s="150"/>
    </row>
    <row r="83" spans="1:25" ht="14.25">
      <c r="A83" s="913" t="s">
        <v>196</v>
      </c>
      <c r="B83" s="944"/>
      <c r="C83" s="944"/>
      <c r="D83" s="945"/>
      <c r="E83" s="948">
        <f>E82+E81+E80+E79+E78+E77+E76+E75+E74+E73+E72+E71+E70+E69+E68+E67+E66</f>
        <v>15.400000000000002</v>
      </c>
      <c r="F83" s="946"/>
      <c r="G83" s="913"/>
      <c r="H83" s="913"/>
      <c r="I83" s="913"/>
      <c r="J83" s="913"/>
      <c r="K83" s="913"/>
      <c r="L83" s="924"/>
      <c r="M83" s="1584">
        <f>M82+M81+M80+M79+M78+M77+M76+M75+M74+M73+M72+M71+M70+M69+M68+M67+M66</f>
        <v>15.7</v>
      </c>
      <c r="N83" s="1584">
        <f aca="true" t="shared" si="13" ref="N83:Y83">N82+N81+N80+N79+N78+N77+N76+N75+N74+N73+N72+N71+N70+N69+N68+N67+N66</f>
        <v>0</v>
      </c>
      <c r="O83" s="1584">
        <f t="shared" si="13"/>
        <v>0</v>
      </c>
      <c r="P83" s="1584">
        <f t="shared" si="13"/>
        <v>15.7</v>
      </c>
      <c r="Q83" s="1584">
        <f t="shared" si="13"/>
        <v>0</v>
      </c>
      <c r="R83" s="1584">
        <f t="shared" si="13"/>
        <v>0</v>
      </c>
      <c r="S83" s="1584">
        <f t="shared" si="13"/>
        <v>0</v>
      </c>
      <c r="T83" s="1584">
        <f t="shared" si="13"/>
        <v>0</v>
      </c>
      <c r="U83" s="1584">
        <f t="shared" si="13"/>
        <v>0</v>
      </c>
      <c r="V83" s="1584">
        <f t="shared" si="13"/>
        <v>0</v>
      </c>
      <c r="W83" s="1584">
        <f t="shared" si="13"/>
        <v>0</v>
      </c>
      <c r="X83" s="1584">
        <f t="shared" si="13"/>
        <v>0</v>
      </c>
      <c r="Y83" s="1584">
        <f t="shared" si="13"/>
        <v>0</v>
      </c>
    </row>
    <row r="84" spans="1:25" ht="29.25">
      <c r="A84" s="949" t="s">
        <v>342</v>
      </c>
      <c r="B84" s="919"/>
      <c r="C84" s="919"/>
      <c r="D84" s="929"/>
      <c r="E84" s="950"/>
      <c r="F84" s="951"/>
      <c r="G84" s="904"/>
      <c r="H84" s="901"/>
      <c r="I84" s="901"/>
      <c r="J84" s="901"/>
      <c r="K84" s="901"/>
      <c r="L84" s="919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32"/>
      <c r="Y84" s="932"/>
    </row>
    <row r="85" spans="1:25" ht="14.25">
      <c r="A85" s="912" t="s">
        <v>394</v>
      </c>
      <c r="B85" s="913"/>
      <c r="C85" s="913"/>
      <c r="D85" s="952"/>
      <c r="E85" s="953">
        <f>SUM(E84:E84)</f>
        <v>0</v>
      </c>
      <c r="F85" s="946"/>
      <c r="G85" s="913"/>
      <c r="H85" s="913"/>
      <c r="I85" s="913"/>
      <c r="J85" s="913"/>
      <c r="K85" s="913"/>
      <c r="L85" s="919"/>
      <c r="M85" s="912">
        <f>SUM(M84:M84)</f>
        <v>0</v>
      </c>
      <c r="N85" s="912"/>
      <c r="O85" s="912">
        <f>SUM(O84:O84)</f>
        <v>0</v>
      </c>
      <c r="P85" s="912">
        <f>SUM(P84:P84)</f>
        <v>0</v>
      </c>
      <c r="Q85" s="912">
        <f>SUM(Q84:Q84)</f>
        <v>0</v>
      </c>
      <c r="R85" s="912"/>
      <c r="S85" s="912"/>
      <c r="T85" s="912"/>
      <c r="U85" s="912">
        <f>SUM(U84:U84)</f>
        <v>0</v>
      </c>
      <c r="V85" s="912"/>
      <c r="W85" s="912">
        <f>SUM(W84:W84)</f>
        <v>0</v>
      </c>
      <c r="X85" s="954"/>
      <c r="Y85" s="932"/>
    </row>
    <row r="86" spans="1:25" ht="48">
      <c r="A86" s="949" t="s">
        <v>1540</v>
      </c>
      <c r="B86" s="919">
        <v>1</v>
      </c>
      <c r="C86" s="901">
        <v>6</v>
      </c>
      <c r="D86" s="902">
        <v>8.2</v>
      </c>
      <c r="E86" s="901">
        <v>0.9</v>
      </c>
      <c r="F86" s="951" t="s">
        <v>602</v>
      </c>
      <c r="G86" s="901" t="s">
        <v>1477</v>
      </c>
      <c r="H86" s="901" t="s">
        <v>317</v>
      </c>
      <c r="I86" s="901"/>
      <c r="J86" s="1573" t="s">
        <v>326</v>
      </c>
      <c r="K86" s="941" t="s">
        <v>340</v>
      </c>
      <c r="L86" s="942" t="s">
        <v>1541</v>
      </c>
      <c r="M86" s="1574">
        <f aca="true" t="shared" si="14" ref="M86:M100">N86+O86+P86+Q86+R86+S86+T86+U86</f>
        <v>0.8999999999999999</v>
      </c>
      <c r="N86" s="906"/>
      <c r="O86" s="906"/>
      <c r="P86" s="906">
        <v>0.7</v>
      </c>
      <c r="Q86" s="901"/>
      <c r="R86" s="901"/>
      <c r="S86" s="901"/>
      <c r="T86" s="901"/>
      <c r="U86" s="901">
        <v>0.2</v>
      </c>
      <c r="V86" s="901"/>
      <c r="X86" s="955"/>
      <c r="Y86" s="150"/>
    </row>
    <row r="87" spans="1:25" ht="48">
      <c r="A87" s="919" t="s">
        <v>1542</v>
      </c>
      <c r="B87" s="919">
        <v>2</v>
      </c>
      <c r="C87" s="901">
        <v>6</v>
      </c>
      <c r="D87" s="902">
        <v>8.4</v>
      </c>
      <c r="E87" s="901">
        <v>1</v>
      </c>
      <c r="F87" s="951" t="s">
        <v>602</v>
      </c>
      <c r="G87" s="901" t="s">
        <v>1477</v>
      </c>
      <c r="H87" s="901" t="s">
        <v>317</v>
      </c>
      <c r="I87" s="901"/>
      <c r="J87" s="1573" t="s">
        <v>326</v>
      </c>
      <c r="K87" s="941" t="s">
        <v>340</v>
      </c>
      <c r="L87" s="942" t="s">
        <v>1543</v>
      </c>
      <c r="M87" s="1574">
        <f t="shared" si="14"/>
        <v>0.8999999999999999</v>
      </c>
      <c r="N87" s="906"/>
      <c r="O87" s="906">
        <v>0.2</v>
      </c>
      <c r="P87" s="906">
        <v>0.7</v>
      </c>
      <c r="Q87" s="901"/>
      <c r="R87" s="901"/>
      <c r="S87" s="901"/>
      <c r="T87" s="901"/>
      <c r="U87" s="901"/>
      <c r="V87" s="901"/>
      <c r="W87" s="901"/>
      <c r="X87" s="955"/>
      <c r="Y87" s="150"/>
    </row>
    <row r="88" spans="1:25" ht="48">
      <c r="A88" s="919" t="s">
        <v>1542</v>
      </c>
      <c r="B88" s="919">
        <v>3</v>
      </c>
      <c r="C88" s="901">
        <v>6</v>
      </c>
      <c r="D88" s="902">
        <v>11.3</v>
      </c>
      <c r="E88" s="901">
        <v>1</v>
      </c>
      <c r="F88" s="951" t="s">
        <v>602</v>
      </c>
      <c r="G88" s="901" t="s">
        <v>1477</v>
      </c>
      <c r="H88" s="901" t="s">
        <v>317</v>
      </c>
      <c r="I88" s="901"/>
      <c r="J88" s="1573" t="s">
        <v>326</v>
      </c>
      <c r="K88" s="941" t="s">
        <v>340</v>
      </c>
      <c r="L88" s="942" t="s">
        <v>1544</v>
      </c>
      <c r="M88" s="1574">
        <f t="shared" si="14"/>
        <v>0.9</v>
      </c>
      <c r="N88" s="906"/>
      <c r="O88" s="906"/>
      <c r="P88" s="906">
        <v>0.9</v>
      </c>
      <c r="Q88" s="906"/>
      <c r="R88" s="901"/>
      <c r="S88" s="901"/>
      <c r="T88" s="901"/>
      <c r="U88" s="901"/>
      <c r="V88" s="901"/>
      <c r="W88" s="906"/>
      <c r="X88" s="955"/>
      <c r="Y88" s="150"/>
    </row>
    <row r="89" spans="1:25" ht="48">
      <c r="A89" s="919" t="s">
        <v>1545</v>
      </c>
      <c r="B89" s="919">
        <v>4</v>
      </c>
      <c r="C89" s="901">
        <v>11</v>
      </c>
      <c r="D89" s="902">
        <v>44.1</v>
      </c>
      <c r="E89" s="901">
        <v>1</v>
      </c>
      <c r="F89" s="951" t="s">
        <v>602</v>
      </c>
      <c r="G89" s="901" t="s">
        <v>1477</v>
      </c>
      <c r="H89" s="901" t="s">
        <v>317</v>
      </c>
      <c r="I89" s="901"/>
      <c r="J89" s="1573" t="s">
        <v>326</v>
      </c>
      <c r="K89" s="941" t="s">
        <v>340</v>
      </c>
      <c r="L89" s="942" t="s">
        <v>1546</v>
      </c>
      <c r="M89" s="1574">
        <f t="shared" si="14"/>
        <v>0.8999999999999999</v>
      </c>
      <c r="N89" s="906"/>
      <c r="O89" s="906"/>
      <c r="P89" s="906">
        <v>0.7</v>
      </c>
      <c r="Q89" s="901"/>
      <c r="R89" s="901"/>
      <c r="S89" s="901"/>
      <c r="T89" s="901"/>
      <c r="U89" s="901">
        <v>0.2</v>
      </c>
      <c r="V89" s="901"/>
      <c r="W89" s="901"/>
      <c r="X89" s="955"/>
      <c r="Y89" s="150"/>
    </row>
    <row r="90" spans="1:25" ht="48">
      <c r="A90" s="919" t="s">
        <v>1547</v>
      </c>
      <c r="B90" s="919">
        <v>5</v>
      </c>
      <c r="C90" s="901">
        <v>41</v>
      </c>
      <c r="D90" s="902">
        <v>1.4</v>
      </c>
      <c r="E90" s="901">
        <v>1</v>
      </c>
      <c r="F90" s="951" t="s">
        <v>602</v>
      </c>
      <c r="G90" s="1577" t="s">
        <v>405</v>
      </c>
      <c r="H90" s="901" t="s">
        <v>317</v>
      </c>
      <c r="I90" s="901"/>
      <c r="J90" s="1573" t="s">
        <v>326</v>
      </c>
      <c r="K90" s="941" t="s">
        <v>340</v>
      </c>
      <c r="L90" s="942" t="s">
        <v>1548</v>
      </c>
      <c r="M90" s="1574">
        <f t="shared" si="14"/>
        <v>1</v>
      </c>
      <c r="N90" s="906"/>
      <c r="O90" s="906">
        <v>0.2</v>
      </c>
      <c r="P90" s="906">
        <v>0.8</v>
      </c>
      <c r="Q90" s="901"/>
      <c r="R90" s="901"/>
      <c r="S90" s="901"/>
      <c r="T90" s="901"/>
      <c r="U90" s="901"/>
      <c r="V90" s="901"/>
      <c r="W90" s="906"/>
      <c r="X90" s="955"/>
      <c r="Y90" s="150"/>
    </row>
    <row r="91" spans="1:25" ht="48">
      <c r="A91" s="919" t="s">
        <v>1547</v>
      </c>
      <c r="B91" s="919">
        <v>6</v>
      </c>
      <c r="C91" s="901">
        <v>41</v>
      </c>
      <c r="D91" s="902">
        <v>5.5</v>
      </c>
      <c r="E91" s="901">
        <v>1</v>
      </c>
      <c r="F91" s="951" t="s">
        <v>602</v>
      </c>
      <c r="G91" s="1577" t="s">
        <v>405</v>
      </c>
      <c r="H91" s="901" t="s">
        <v>317</v>
      </c>
      <c r="I91" s="901"/>
      <c r="J91" s="1573" t="s">
        <v>326</v>
      </c>
      <c r="K91" s="941" t="s">
        <v>340</v>
      </c>
      <c r="L91" s="942" t="s">
        <v>1549</v>
      </c>
      <c r="M91" s="1574">
        <f t="shared" si="14"/>
        <v>0.7999999999999999</v>
      </c>
      <c r="N91" s="906"/>
      <c r="O91" s="906">
        <v>0.1</v>
      </c>
      <c r="P91" s="906">
        <v>0.7</v>
      </c>
      <c r="Q91" s="901"/>
      <c r="R91" s="901"/>
      <c r="S91" s="901"/>
      <c r="T91" s="901"/>
      <c r="U91" s="901"/>
      <c r="V91" s="901"/>
      <c r="W91" s="906"/>
      <c r="X91" s="955"/>
      <c r="Y91" s="150"/>
    </row>
    <row r="92" spans="1:25" ht="48">
      <c r="A92" s="919" t="s">
        <v>1550</v>
      </c>
      <c r="B92" s="919">
        <v>7</v>
      </c>
      <c r="C92" s="901">
        <v>48</v>
      </c>
      <c r="D92" s="902">
        <v>13.1</v>
      </c>
      <c r="E92" s="901">
        <v>1</v>
      </c>
      <c r="F92" s="951" t="s">
        <v>602</v>
      </c>
      <c r="G92" s="901" t="s">
        <v>1477</v>
      </c>
      <c r="H92" s="901" t="s">
        <v>317</v>
      </c>
      <c r="I92" s="901"/>
      <c r="J92" s="1573" t="s">
        <v>326</v>
      </c>
      <c r="K92" s="941" t="s">
        <v>340</v>
      </c>
      <c r="L92" s="942" t="s">
        <v>1551</v>
      </c>
      <c r="M92" s="1574">
        <f t="shared" si="14"/>
        <v>1</v>
      </c>
      <c r="N92" s="906"/>
      <c r="O92" s="906">
        <v>0.2</v>
      </c>
      <c r="P92" s="906">
        <v>0.8</v>
      </c>
      <c r="Q92" s="901"/>
      <c r="R92" s="901"/>
      <c r="S92" s="901"/>
      <c r="T92" s="901"/>
      <c r="U92" s="901"/>
      <c r="V92" s="901"/>
      <c r="W92" s="906"/>
      <c r="X92" s="955"/>
      <c r="Y92" s="150"/>
    </row>
    <row r="93" spans="1:25" ht="48">
      <c r="A93" s="919" t="s">
        <v>1550</v>
      </c>
      <c r="B93" s="919">
        <v>8</v>
      </c>
      <c r="C93" s="901">
        <v>49</v>
      </c>
      <c r="D93" s="902">
        <v>2.2</v>
      </c>
      <c r="E93" s="901">
        <v>1</v>
      </c>
      <c r="F93" s="951" t="s">
        <v>602</v>
      </c>
      <c r="G93" s="901" t="s">
        <v>1477</v>
      </c>
      <c r="H93" s="901" t="s">
        <v>317</v>
      </c>
      <c r="I93" s="901"/>
      <c r="J93" s="1573" t="s">
        <v>326</v>
      </c>
      <c r="K93" s="941" t="s">
        <v>340</v>
      </c>
      <c r="L93" s="942" t="s">
        <v>1552</v>
      </c>
      <c r="M93" s="1574">
        <f t="shared" si="14"/>
        <v>1</v>
      </c>
      <c r="N93" s="906"/>
      <c r="O93" s="906"/>
      <c r="P93" s="906">
        <v>0.8</v>
      </c>
      <c r="Q93" s="901"/>
      <c r="R93" s="901"/>
      <c r="S93" s="901"/>
      <c r="T93" s="901"/>
      <c r="U93" s="901">
        <v>0.2</v>
      </c>
      <c r="V93" s="901"/>
      <c r="W93" s="906"/>
      <c r="X93" s="955"/>
      <c r="Y93" s="150"/>
    </row>
    <row r="94" spans="1:25" ht="48">
      <c r="A94" s="919" t="s">
        <v>343</v>
      </c>
      <c r="B94" s="919">
        <v>9</v>
      </c>
      <c r="C94" s="901">
        <v>64</v>
      </c>
      <c r="D94" s="902">
        <v>3.3</v>
      </c>
      <c r="E94" s="901">
        <v>0.9</v>
      </c>
      <c r="F94" s="951" t="s">
        <v>602</v>
      </c>
      <c r="G94" s="901" t="s">
        <v>1477</v>
      </c>
      <c r="H94" s="901" t="s">
        <v>317</v>
      </c>
      <c r="I94" s="901"/>
      <c r="J94" s="1573" t="s">
        <v>326</v>
      </c>
      <c r="K94" s="941" t="s">
        <v>340</v>
      </c>
      <c r="L94" s="942" t="s">
        <v>1553</v>
      </c>
      <c r="M94" s="1574">
        <f t="shared" si="14"/>
        <v>0.8999999999999999</v>
      </c>
      <c r="N94" s="906"/>
      <c r="O94" s="906">
        <v>0.2</v>
      </c>
      <c r="P94" s="906">
        <v>0.7</v>
      </c>
      <c r="Q94" s="901"/>
      <c r="R94" s="901"/>
      <c r="S94" s="901"/>
      <c r="T94" s="901"/>
      <c r="U94" s="901"/>
      <c r="V94" s="901"/>
      <c r="W94" s="906"/>
      <c r="X94" s="955"/>
      <c r="Y94" s="150"/>
    </row>
    <row r="95" spans="1:25" ht="48">
      <c r="A95" s="919" t="s">
        <v>343</v>
      </c>
      <c r="B95" s="919">
        <v>10</v>
      </c>
      <c r="C95" s="901">
        <v>64</v>
      </c>
      <c r="D95" s="902">
        <v>3.4</v>
      </c>
      <c r="E95" s="901">
        <v>0.5</v>
      </c>
      <c r="F95" s="951" t="s">
        <v>602</v>
      </c>
      <c r="G95" s="901" t="s">
        <v>1477</v>
      </c>
      <c r="H95" s="901" t="s">
        <v>317</v>
      </c>
      <c r="I95" s="901"/>
      <c r="J95" s="1573" t="s">
        <v>326</v>
      </c>
      <c r="K95" s="941" t="s">
        <v>340</v>
      </c>
      <c r="L95" s="942" t="s">
        <v>1554</v>
      </c>
      <c r="M95" s="1574">
        <f t="shared" si="14"/>
        <v>0.5</v>
      </c>
      <c r="N95" s="906"/>
      <c r="O95" s="906"/>
      <c r="P95" s="906">
        <v>0.4</v>
      </c>
      <c r="Q95" s="901"/>
      <c r="R95" s="901"/>
      <c r="S95" s="901"/>
      <c r="T95" s="901"/>
      <c r="U95" s="901">
        <v>0.1</v>
      </c>
      <c r="V95" s="901"/>
      <c r="W95" s="906"/>
      <c r="X95" s="955"/>
      <c r="Y95" s="150"/>
    </row>
    <row r="96" spans="1:25" ht="48">
      <c r="A96" s="919" t="s">
        <v>343</v>
      </c>
      <c r="B96" s="919">
        <v>11</v>
      </c>
      <c r="C96" s="901">
        <v>64</v>
      </c>
      <c r="D96" s="902">
        <v>3.5</v>
      </c>
      <c r="E96" s="901">
        <v>0.4</v>
      </c>
      <c r="F96" s="951" t="s">
        <v>602</v>
      </c>
      <c r="G96" s="901" t="s">
        <v>1477</v>
      </c>
      <c r="H96" s="901" t="s">
        <v>317</v>
      </c>
      <c r="I96" s="901"/>
      <c r="J96" s="1573" t="s">
        <v>326</v>
      </c>
      <c r="K96" s="941" t="s">
        <v>340</v>
      </c>
      <c r="L96" s="942" t="s">
        <v>1555</v>
      </c>
      <c r="M96" s="1574">
        <f t="shared" si="14"/>
        <v>0.4</v>
      </c>
      <c r="N96" s="906"/>
      <c r="O96" s="906"/>
      <c r="P96" s="906">
        <v>0.3</v>
      </c>
      <c r="Q96" s="901"/>
      <c r="R96" s="901"/>
      <c r="S96" s="901"/>
      <c r="T96" s="901"/>
      <c r="U96" s="901">
        <v>0.1</v>
      </c>
      <c r="V96" s="901"/>
      <c r="W96" s="906"/>
      <c r="X96" s="955"/>
      <c r="Y96" s="150"/>
    </row>
    <row r="97" spans="1:25" ht="48">
      <c r="A97" s="919" t="s">
        <v>344</v>
      </c>
      <c r="B97" s="919">
        <v>12</v>
      </c>
      <c r="C97" s="901">
        <v>69</v>
      </c>
      <c r="D97" s="902">
        <v>15.3</v>
      </c>
      <c r="E97" s="901">
        <v>0.5</v>
      </c>
      <c r="F97" s="951" t="s">
        <v>602</v>
      </c>
      <c r="G97" s="1577" t="s">
        <v>405</v>
      </c>
      <c r="H97" s="901" t="s">
        <v>317</v>
      </c>
      <c r="I97" s="901"/>
      <c r="J97" s="1573" t="s">
        <v>326</v>
      </c>
      <c r="K97" s="941" t="s">
        <v>340</v>
      </c>
      <c r="L97" s="942" t="s">
        <v>1556</v>
      </c>
      <c r="M97" s="1574">
        <f t="shared" si="14"/>
        <v>0.8999999999999999</v>
      </c>
      <c r="N97" s="906"/>
      <c r="O97" s="906"/>
      <c r="P97" s="906">
        <v>0.7</v>
      </c>
      <c r="Q97" s="901"/>
      <c r="R97" s="901"/>
      <c r="S97" s="901"/>
      <c r="T97" s="901"/>
      <c r="U97" s="901">
        <v>0.2</v>
      </c>
      <c r="V97" s="901"/>
      <c r="W97" s="906"/>
      <c r="X97" s="955"/>
      <c r="Y97" s="150"/>
    </row>
    <row r="98" spans="1:25" ht="48">
      <c r="A98" s="919" t="s">
        <v>344</v>
      </c>
      <c r="B98" s="919">
        <v>13</v>
      </c>
      <c r="C98" s="919">
        <v>69</v>
      </c>
      <c r="D98" s="929">
        <v>15.4</v>
      </c>
      <c r="E98" s="1585">
        <v>0.5</v>
      </c>
      <c r="F98" s="951" t="s">
        <v>602</v>
      </c>
      <c r="G98" s="1577" t="s">
        <v>405</v>
      </c>
      <c r="H98" s="901" t="s">
        <v>317</v>
      </c>
      <c r="I98" s="901"/>
      <c r="J98" s="1573" t="s">
        <v>326</v>
      </c>
      <c r="K98" s="941" t="s">
        <v>340</v>
      </c>
      <c r="L98" s="942" t="s">
        <v>1557</v>
      </c>
      <c r="M98" s="1574">
        <f t="shared" si="14"/>
        <v>0.5</v>
      </c>
      <c r="N98" s="906"/>
      <c r="O98" s="906">
        <v>0.1</v>
      </c>
      <c r="P98" s="906">
        <v>0.4</v>
      </c>
      <c r="Q98" s="901"/>
      <c r="R98" s="901"/>
      <c r="S98" s="901"/>
      <c r="T98" s="901"/>
      <c r="U98" s="901"/>
      <c r="V98" s="901"/>
      <c r="W98" s="906"/>
      <c r="X98" s="955"/>
      <c r="Y98" s="150"/>
    </row>
    <row r="99" spans="1:25" ht="48">
      <c r="A99" s="919" t="s">
        <v>344</v>
      </c>
      <c r="B99" s="919">
        <v>14</v>
      </c>
      <c r="C99" s="919">
        <v>69</v>
      </c>
      <c r="D99" s="929">
        <v>18.1</v>
      </c>
      <c r="E99" s="950">
        <v>1</v>
      </c>
      <c r="F99" s="951" t="s">
        <v>602</v>
      </c>
      <c r="G99" s="1577" t="s">
        <v>405</v>
      </c>
      <c r="H99" s="901" t="s">
        <v>317</v>
      </c>
      <c r="I99" s="901"/>
      <c r="J99" s="1573" t="s">
        <v>326</v>
      </c>
      <c r="K99" s="941" t="s">
        <v>340</v>
      </c>
      <c r="L99" s="942" t="s">
        <v>1558</v>
      </c>
      <c r="M99" s="1574">
        <f t="shared" si="14"/>
        <v>0.5</v>
      </c>
      <c r="N99" s="906"/>
      <c r="O99" s="906">
        <v>0.1</v>
      </c>
      <c r="P99" s="906">
        <v>0.4</v>
      </c>
      <c r="Q99" s="901"/>
      <c r="R99" s="901"/>
      <c r="S99" s="901"/>
      <c r="T99" s="901"/>
      <c r="U99" s="901"/>
      <c r="V99" s="901"/>
      <c r="W99" s="906"/>
      <c r="X99" s="955"/>
      <c r="Y99" s="150"/>
    </row>
    <row r="100" spans="1:25" ht="48">
      <c r="A100" s="919" t="s">
        <v>343</v>
      </c>
      <c r="B100" s="919">
        <v>15</v>
      </c>
      <c r="C100" s="919">
        <v>62</v>
      </c>
      <c r="D100" s="929">
        <v>12.2</v>
      </c>
      <c r="E100" s="950">
        <v>1</v>
      </c>
      <c r="F100" s="951" t="s">
        <v>602</v>
      </c>
      <c r="G100" s="901" t="s">
        <v>1477</v>
      </c>
      <c r="H100" s="901" t="s">
        <v>317</v>
      </c>
      <c r="I100" s="901"/>
      <c r="J100" s="1573" t="s">
        <v>326</v>
      </c>
      <c r="K100" s="941" t="s">
        <v>340</v>
      </c>
      <c r="L100" s="942" t="s">
        <v>1554</v>
      </c>
      <c r="M100" s="1574">
        <f t="shared" si="14"/>
        <v>1</v>
      </c>
      <c r="N100" s="906"/>
      <c r="O100" s="906">
        <v>0.2</v>
      </c>
      <c r="P100" s="906">
        <v>0.8</v>
      </c>
      <c r="Q100" s="901"/>
      <c r="R100" s="901"/>
      <c r="S100" s="901"/>
      <c r="T100" s="901"/>
      <c r="U100" s="901"/>
      <c r="V100" s="901"/>
      <c r="W100" s="906"/>
      <c r="X100" s="955"/>
      <c r="Y100" s="150"/>
    </row>
    <row r="101" spans="1:25" ht="14.25">
      <c r="A101" s="912" t="s">
        <v>394</v>
      </c>
      <c r="B101" s="912"/>
      <c r="C101" s="912"/>
      <c r="D101" s="920"/>
      <c r="E101" s="912">
        <f>E100+E99+E98+E97+E96+E95+E94+E93+E92+E91+E90+E89+E88+E87+E86</f>
        <v>12.700000000000001</v>
      </c>
      <c r="F101" s="912"/>
      <c r="G101" s="912"/>
      <c r="H101" s="912"/>
      <c r="I101" s="912"/>
      <c r="J101" s="912"/>
      <c r="K101" s="912"/>
      <c r="L101" s="912"/>
      <c r="M101" s="1260">
        <f>M100+M99+M98+M97+M96+M95+M94+M93+M92+M91+M90+M89+M88+M87+M86</f>
        <v>12.100000000000001</v>
      </c>
      <c r="N101" s="912"/>
      <c r="O101" s="912">
        <f>SUM(O86:O100)</f>
        <v>1.2999999999999998</v>
      </c>
      <c r="P101" s="912">
        <f>SUM(P86:P100)</f>
        <v>9.8</v>
      </c>
      <c r="Q101" s="912">
        <f>SUM(Q86:Q100)</f>
        <v>0</v>
      </c>
      <c r="R101" s="912"/>
      <c r="S101" s="912"/>
      <c r="T101" s="912"/>
      <c r="U101" s="912">
        <f>SUM(U86:U100)</f>
        <v>1</v>
      </c>
      <c r="V101" s="912"/>
      <c r="W101" s="912">
        <f>SUM(W86:W100)</f>
        <v>0</v>
      </c>
      <c r="X101" s="947"/>
      <c r="Y101" s="150"/>
    </row>
    <row r="102" spans="1:25" ht="14.25">
      <c r="A102" s="913" t="s">
        <v>192</v>
      </c>
      <c r="B102" s="912"/>
      <c r="C102" s="912"/>
      <c r="D102" s="920"/>
      <c r="E102" s="928">
        <f>E84+E101</f>
        <v>12.700000000000001</v>
      </c>
      <c r="F102" s="912"/>
      <c r="G102" s="912"/>
      <c r="H102" s="912"/>
      <c r="I102" s="912"/>
      <c r="J102" s="912"/>
      <c r="K102" s="912"/>
      <c r="L102" s="912"/>
      <c r="M102" s="912">
        <f aca="true" t="shared" si="15" ref="M102:Y102">M84+M101</f>
        <v>12.100000000000001</v>
      </c>
      <c r="N102" s="912">
        <f t="shared" si="15"/>
        <v>0</v>
      </c>
      <c r="O102" s="912">
        <f>O85+O101</f>
        <v>1.2999999999999998</v>
      </c>
      <c r="P102" s="912">
        <f t="shared" si="15"/>
        <v>9.8</v>
      </c>
      <c r="Q102" s="912">
        <f t="shared" si="15"/>
        <v>0</v>
      </c>
      <c r="R102" s="912">
        <f t="shared" si="15"/>
        <v>0</v>
      </c>
      <c r="S102" s="912">
        <f t="shared" si="15"/>
        <v>0</v>
      </c>
      <c r="T102" s="912">
        <f t="shared" si="15"/>
        <v>0</v>
      </c>
      <c r="U102" s="912">
        <f t="shared" si="15"/>
        <v>1</v>
      </c>
      <c r="V102" s="912">
        <f t="shared" si="15"/>
        <v>0</v>
      </c>
      <c r="W102" s="912">
        <f t="shared" si="15"/>
        <v>0</v>
      </c>
      <c r="X102" s="912">
        <f t="shared" si="15"/>
        <v>0</v>
      </c>
      <c r="Y102" s="912">
        <f t="shared" si="15"/>
        <v>0</v>
      </c>
    </row>
    <row r="103" spans="1:25" ht="48">
      <c r="A103" s="900" t="s">
        <v>1559</v>
      </c>
      <c r="B103" s="919">
        <v>1</v>
      </c>
      <c r="C103" s="919">
        <v>11</v>
      </c>
      <c r="D103" s="929">
        <v>19.1</v>
      </c>
      <c r="E103" s="919">
        <v>0.8</v>
      </c>
      <c r="F103" s="1586" t="s">
        <v>269</v>
      </c>
      <c r="G103" s="901" t="s">
        <v>1477</v>
      </c>
      <c r="H103" s="901" t="s">
        <v>317</v>
      </c>
      <c r="I103" s="905" t="s">
        <v>189</v>
      </c>
      <c r="J103" s="1573" t="s">
        <v>326</v>
      </c>
      <c r="K103" s="901" t="s">
        <v>334</v>
      </c>
      <c r="L103" s="1587" t="s">
        <v>1560</v>
      </c>
      <c r="M103" s="1574">
        <f>N103+O103+P103+Q103+R103+S103+T103+U103</f>
        <v>4</v>
      </c>
      <c r="N103" s="921"/>
      <c r="O103" s="921"/>
      <c r="P103" s="921"/>
      <c r="Q103" s="921"/>
      <c r="R103" s="921">
        <v>3.6</v>
      </c>
      <c r="S103" s="921"/>
      <c r="T103" s="921"/>
      <c r="U103" s="921">
        <v>0.4</v>
      </c>
      <c r="V103" s="921"/>
      <c r="W103" s="921"/>
      <c r="X103" s="932"/>
      <c r="Y103" s="932"/>
    </row>
    <row r="104" spans="1:25" ht="48">
      <c r="A104" s="901" t="s">
        <v>1561</v>
      </c>
      <c r="B104" s="919">
        <v>2</v>
      </c>
      <c r="C104" s="919">
        <v>35</v>
      </c>
      <c r="D104" s="929">
        <v>1.4</v>
      </c>
      <c r="E104" s="919">
        <v>0.4</v>
      </c>
      <c r="F104" s="1586" t="s">
        <v>269</v>
      </c>
      <c r="G104" s="901" t="s">
        <v>1477</v>
      </c>
      <c r="H104" s="901" t="s">
        <v>317</v>
      </c>
      <c r="I104" s="905" t="s">
        <v>189</v>
      </c>
      <c r="J104" s="1573" t="s">
        <v>326</v>
      </c>
      <c r="K104" s="901" t="s">
        <v>334</v>
      </c>
      <c r="L104" s="919" t="s">
        <v>1562</v>
      </c>
      <c r="M104" s="1574">
        <f>N104+O104+P104+Q104+R104+S104+T104+U104</f>
        <v>2</v>
      </c>
      <c r="N104" s="921"/>
      <c r="O104" s="921"/>
      <c r="P104" s="921"/>
      <c r="Q104" s="921"/>
      <c r="R104" s="921">
        <v>2</v>
      </c>
      <c r="S104" s="921"/>
      <c r="T104" s="921"/>
      <c r="U104" s="921"/>
      <c r="V104" s="921"/>
      <c r="W104" s="921"/>
      <c r="X104" s="932"/>
      <c r="Y104" s="932"/>
    </row>
    <row r="105" spans="1:25" ht="48">
      <c r="A105" s="901" t="s">
        <v>1563</v>
      </c>
      <c r="B105" s="919">
        <v>3</v>
      </c>
      <c r="C105" s="919">
        <v>5</v>
      </c>
      <c r="D105" s="929">
        <v>16.1</v>
      </c>
      <c r="E105" s="919">
        <v>0.8</v>
      </c>
      <c r="F105" s="1586" t="s">
        <v>269</v>
      </c>
      <c r="G105" s="901" t="s">
        <v>1477</v>
      </c>
      <c r="H105" s="901" t="s">
        <v>317</v>
      </c>
      <c r="I105" s="901" t="s">
        <v>168</v>
      </c>
      <c r="J105" s="1573" t="s">
        <v>326</v>
      </c>
      <c r="K105" s="901" t="s">
        <v>334</v>
      </c>
      <c r="L105" s="1587" t="s">
        <v>1560</v>
      </c>
      <c r="M105" s="1574">
        <f>N105+O105+P105+Q105+R105+S105+T105+U105</f>
        <v>4</v>
      </c>
      <c r="N105" s="921"/>
      <c r="O105" s="921"/>
      <c r="P105" s="921"/>
      <c r="Q105" s="921"/>
      <c r="R105" s="921">
        <v>3.6</v>
      </c>
      <c r="S105" s="921"/>
      <c r="T105" s="921"/>
      <c r="U105" s="921">
        <v>0.4</v>
      </c>
      <c r="V105" s="921"/>
      <c r="W105" s="921"/>
      <c r="X105" s="932"/>
      <c r="Y105" s="932"/>
    </row>
    <row r="106" spans="1:25" ht="48">
      <c r="A106" s="901" t="s">
        <v>1563</v>
      </c>
      <c r="B106" s="919">
        <v>4</v>
      </c>
      <c r="C106" s="919">
        <v>5</v>
      </c>
      <c r="D106" s="929">
        <v>16.2</v>
      </c>
      <c r="E106" s="919">
        <v>0.8</v>
      </c>
      <c r="F106" s="1586" t="s">
        <v>269</v>
      </c>
      <c r="G106" s="901" t="s">
        <v>1477</v>
      </c>
      <c r="H106" s="901" t="s">
        <v>317</v>
      </c>
      <c r="I106" s="905" t="s">
        <v>189</v>
      </c>
      <c r="J106" s="1573" t="s">
        <v>326</v>
      </c>
      <c r="K106" s="901" t="s">
        <v>334</v>
      </c>
      <c r="L106" s="1587" t="s">
        <v>1564</v>
      </c>
      <c r="M106" s="1574">
        <f>N106+O106+P106+Q106+R106+S106+T106+U106</f>
        <v>4</v>
      </c>
      <c r="N106" s="921"/>
      <c r="O106" s="921"/>
      <c r="P106" s="921"/>
      <c r="Q106" s="921"/>
      <c r="R106" s="921">
        <v>3.6</v>
      </c>
      <c r="S106" s="921"/>
      <c r="T106" s="921"/>
      <c r="U106" s="921">
        <v>0.4</v>
      </c>
      <c r="V106" s="921"/>
      <c r="W106" s="921"/>
      <c r="X106" s="932"/>
      <c r="Y106" s="932"/>
    </row>
    <row r="107" spans="1:25" ht="48">
      <c r="A107" s="901" t="s">
        <v>1563</v>
      </c>
      <c r="B107" s="919">
        <v>5</v>
      </c>
      <c r="C107" s="919">
        <v>5</v>
      </c>
      <c r="D107" s="929">
        <v>16.3</v>
      </c>
      <c r="E107" s="919">
        <v>1</v>
      </c>
      <c r="F107" s="1586" t="s">
        <v>269</v>
      </c>
      <c r="G107" s="901" t="s">
        <v>1477</v>
      </c>
      <c r="H107" s="901" t="s">
        <v>317</v>
      </c>
      <c r="I107" s="905" t="s">
        <v>189</v>
      </c>
      <c r="J107" s="1573" t="s">
        <v>326</v>
      </c>
      <c r="K107" s="901" t="s">
        <v>334</v>
      </c>
      <c r="L107" s="1587" t="s">
        <v>1564</v>
      </c>
      <c r="M107" s="1574">
        <f>N107+O107+P107+Q107+R107+S107+T107+U107</f>
        <v>5</v>
      </c>
      <c r="N107" s="921"/>
      <c r="O107" s="921"/>
      <c r="P107" s="921"/>
      <c r="Q107" s="921"/>
      <c r="R107" s="921">
        <v>4.5</v>
      </c>
      <c r="S107" s="921"/>
      <c r="T107" s="921"/>
      <c r="U107" s="921">
        <v>0.5</v>
      </c>
      <c r="V107" s="921"/>
      <c r="W107" s="921"/>
      <c r="X107" s="932"/>
      <c r="Y107" s="932"/>
    </row>
    <row r="108" spans="1:25" ht="48">
      <c r="A108" s="901" t="s">
        <v>1563</v>
      </c>
      <c r="B108" s="919">
        <v>6</v>
      </c>
      <c r="C108" s="919">
        <v>27</v>
      </c>
      <c r="D108" s="929">
        <v>3.1</v>
      </c>
      <c r="E108" s="919">
        <v>0.5</v>
      </c>
      <c r="F108" s="911" t="s">
        <v>408</v>
      </c>
      <c r="G108" s="901" t="s">
        <v>1477</v>
      </c>
      <c r="H108" s="901" t="s">
        <v>317</v>
      </c>
      <c r="I108" s="901" t="s">
        <v>168</v>
      </c>
      <c r="J108" s="1573" t="s">
        <v>326</v>
      </c>
      <c r="K108" s="901" t="s">
        <v>334</v>
      </c>
      <c r="L108" s="919" t="s">
        <v>1562</v>
      </c>
      <c r="M108" s="1574">
        <v>2.5</v>
      </c>
      <c r="N108" s="921"/>
      <c r="O108" s="921"/>
      <c r="P108" s="921"/>
      <c r="Q108" s="921"/>
      <c r="R108" s="921">
        <v>2.5</v>
      </c>
      <c r="S108" s="921"/>
      <c r="T108" s="921"/>
      <c r="U108" s="921"/>
      <c r="V108" s="921"/>
      <c r="W108" s="921"/>
      <c r="X108" s="932"/>
      <c r="Y108" s="932"/>
    </row>
    <row r="109" spans="1:25" ht="14.25">
      <c r="A109" s="912" t="s">
        <v>394</v>
      </c>
      <c r="B109" s="913"/>
      <c r="C109" s="913"/>
      <c r="D109" s="952"/>
      <c r="E109" s="953">
        <f>E108+E107+E106+E105+E104+E103</f>
        <v>4.3</v>
      </c>
      <c r="F109" s="946"/>
      <c r="G109" s="913"/>
      <c r="H109" s="913"/>
      <c r="I109" s="913"/>
      <c r="J109" s="913"/>
      <c r="K109" s="913"/>
      <c r="L109" s="919"/>
      <c r="M109" s="1260">
        <f>M108+M107+M106+M105+M104+M103</f>
        <v>21.5</v>
      </c>
      <c r="N109" s="1260">
        <f aca="true" t="shared" si="16" ref="N109:Y109">N108+N107+N106+N105+N104+N103</f>
        <v>0</v>
      </c>
      <c r="O109" s="1260">
        <f t="shared" si="16"/>
        <v>0</v>
      </c>
      <c r="P109" s="1260">
        <f t="shared" si="16"/>
        <v>0</v>
      </c>
      <c r="Q109" s="1260">
        <f t="shared" si="16"/>
        <v>0</v>
      </c>
      <c r="R109" s="1260">
        <f t="shared" si="16"/>
        <v>19.8</v>
      </c>
      <c r="S109" s="1260">
        <f t="shared" si="16"/>
        <v>0</v>
      </c>
      <c r="T109" s="1260">
        <f t="shared" si="16"/>
        <v>0</v>
      </c>
      <c r="U109" s="1260">
        <f t="shared" si="16"/>
        <v>1.7000000000000002</v>
      </c>
      <c r="V109" s="1260">
        <f t="shared" si="16"/>
        <v>0</v>
      </c>
      <c r="W109" s="1260">
        <f t="shared" si="16"/>
        <v>0</v>
      </c>
      <c r="X109" s="1260">
        <f t="shared" si="16"/>
        <v>0</v>
      </c>
      <c r="Y109" s="1260">
        <f t="shared" si="16"/>
        <v>0</v>
      </c>
    </row>
    <row r="110" spans="1:25" ht="48">
      <c r="A110" s="900" t="s">
        <v>1565</v>
      </c>
      <c r="B110" s="919">
        <v>2</v>
      </c>
      <c r="C110" s="919">
        <v>35</v>
      </c>
      <c r="D110" s="929">
        <v>1.4</v>
      </c>
      <c r="E110" s="919">
        <v>0.5</v>
      </c>
      <c r="F110" s="1586" t="s">
        <v>269</v>
      </c>
      <c r="G110" s="901" t="s">
        <v>1477</v>
      </c>
      <c r="H110" s="901" t="s">
        <v>317</v>
      </c>
      <c r="I110" s="901" t="s">
        <v>168</v>
      </c>
      <c r="J110" s="1573" t="s">
        <v>326</v>
      </c>
      <c r="K110" s="901" t="s">
        <v>191</v>
      </c>
      <c r="L110" s="919" t="s">
        <v>1566</v>
      </c>
      <c r="M110" s="1574">
        <f>N110+O110+P110+Q110+R110+S110+T110+U110</f>
        <v>0.5</v>
      </c>
      <c r="N110" s="921"/>
      <c r="O110" s="921"/>
      <c r="P110" s="921"/>
      <c r="Q110" s="921"/>
      <c r="R110" s="921">
        <v>0.5</v>
      </c>
      <c r="S110" s="921"/>
      <c r="T110" s="921"/>
      <c r="U110" s="921"/>
      <c r="V110" s="921"/>
      <c r="W110" s="921"/>
      <c r="X110" s="932"/>
      <c r="Y110" s="932"/>
    </row>
    <row r="111" spans="1:25" ht="14.25">
      <c r="A111" s="912" t="s">
        <v>394</v>
      </c>
      <c r="B111" s="913"/>
      <c r="C111" s="913"/>
      <c r="D111" s="952"/>
      <c r="E111" s="953">
        <f>SUM(E110:E110)</f>
        <v>0.5</v>
      </c>
      <c r="F111" s="946"/>
      <c r="G111" s="913"/>
      <c r="H111" s="913"/>
      <c r="I111" s="913"/>
      <c r="J111" s="913"/>
      <c r="K111" s="913"/>
      <c r="L111" s="919"/>
      <c r="M111" s="912">
        <f>SUM(M110:M110)</f>
        <v>0.5</v>
      </c>
      <c r="N111" s="912">
        <f aca="true" t="shared" si="17" ref="N111:Y111">SUM(N110:N110)</f>
        <v>0</v>
      </c>
      <c r="O111" s="912">
        <f t="shared" si="17"/>
        <v>0</v>
      </c>
      <c r="P111" s="912">
        <f t="shared" si="17"/>
        <v>0</v>
      </c>
      <c r="Q111" s="912">
        <f t="shared" si="17"/>
        <v>0</v>
      </c>
      <c r="R111" s="912">
        <f t="shared" si="17"/>
        <v>0.5</v>
      </c>
      <c r="S111" s="912">
        <f t="shared" si="17"/>
        <v>0</v>
      </c>
      <c r="T111" s="912">
        <f t="shared" si="17"/>
        <v>0</v>
      </c>
      <c r="U111" s="912">
        <f t="shared" si="17"/>
        <v>0</v>
      </c>
      <c r="V111" s="912">
        <f t="shared" si="17"/>
        <v>0</v>
      </c>
      <c r="W111" s="912">
        <f t="shared" si="17"/>
        <v>0</v>
      </c>
      <c r="X111" s="912">
        <f t="shared" si="17"/>
        <v>0</v>
      </c>
      <c r="Y111" s="912">
        <f t="shared" si="17"/>
        <v>0</v>
      </c>
    </row>
    <row r="112" spans="1:25" ht="14.25">
      <c r="A112" s="913" t="s">
        <v>192</v>
      </c>
      <c r="B112" s="912"/>
      <c r="C112" s="912"/>
      <c r="D112" s="920"/>
      <c r="E112" s="928">
        <f>E109+E111</f>
        <v>4.8</v>
      </c>
      <c r="F112" s="912"/>
      <c r="G112" s="912"/>
      <c r="H112" s="912"/>
      <c r="I112" s="912"/>
      <c r="J112" s="912"/>
      <c r="K112" s="912"/>
      <c r="L112" s="912"/>
      <c r="M112" s="912">
        <f aca="true" t="shared" si="18" ref="M112:Y112">M109+M111</f>
        <v>22</v>
      </c>
      <c r="N112" s="912">
        <f t="shared" si="18"/>
        <v>0</v>
      </c>
      <c r="O112" s="912">
        <f t="shared" si="18"/>
        <v>0</v>
      </c>
      <c r="P112" s="912">
        <f t="shared" si="18"/>
        <v>0</v>
      </c>
      <c r="Q112" s="912">
        <f t="shared" si="18"/>
        <v>0</v>
      </c>
      <c r="R112" s="912">
        <f t="shared" si="18"/>
        <v>20.3</v>
      </c>
      <c r="S112" s="912">
        <f t="shared" si="18"/>
        <v>0</v>
      </c>
      <c r="T112" s="912">
        <f t="shared" si="18"/>
        <v>0</v>
      </c>
      <c r="U112" s="912">
        <f t="shared" si="18"/>
        <v>1.7000000000000002</v>
      </c>
      <c r="V112" s="912">
        <f t="shared" si="18"/>
        <v>0</v>
      </c>
      <c r="W112" s="912">
        <f t="shared" si="18"/>
        <v>0</v>
      </c>
      <c r="X112" s="912">
        <f t="shared" si="18"/>
        <v>0</v>
      </c>
      <c r="Y112" s="912">
        <f t="shared" si="18"/>
        <v>0</v>
      </c>
    </row>
    <row r="113" spans="1:25" ht="48">
      <c r="A113" s="956" t="s">
        <v>1567</v>
      </c>
      <c r="B113" s="1588">
        <v>1</v>
      </c>
      <c r="C113" s="1588">
        <v>21</v>
      </c>
      <c r="D113" s="1589">
        <v>10.2</v>
      </c>
      <c r="E113" s="929">
        <v>1</v>
      </c>
      <c r="F113" s="915" t="s">
        <v>286</v>
      </c>
      <c r="G113" s="1577" t="s">
        <v>405</v>
      </c>
      <c r="H113" s="901" t="s">
        <v>317</v>
      </c>
      <c r="I113" s="905" t="s">
        <v>189</v>
      </c>
      <c r="J113" s="1573" t="s">
        <v>326</v>
      </c>
      <c r="K113" s="901" t="s">
        <v>334</v>
      </c>
      <c r="L113" s="919" t="s">
        <v>1568</v>
      </c>
      <c r="M113" s="1574">
        <f aca="true" t="shared" si="19" ref="M113:M122">N113+O113+P113+Q113+R113+S113+T113+U113</f>
        <v>5</v>
      </c>
      <c r="N113" s="906"/>
      <c r="O113" s="906"/>
      <c r="P113" s="906"/>
      <c r="Q113" s="906">
        <v>5</v>
      </c>
      <c r="R113" s="906"/>
      <c r="S113" s="906"/>
      <c r="T113" s="906"/>
      <c r="U113" s="906"/>
      <c r="V113" s="906"/>
      <c r="W113" s="906"/>
      <c r="X113" s="906"/>
      <c r="Y113" s="150"/>
    </row>
    <row r="114" spans="1:25" ht="48">
      <c r="A114" s="901" t="s">
        <v>1569</v>
      </c>
      <c r="B114" s="1588">
        <v>2</v>
      </c>
      <c r="C114" s="1588">
        <v>33</v>
      </c>
      <c r="D114" s="1588">
        <v>17</v>
      </c>
      <c r="E114" s="1589">
        <v>0.8</v>
      </c>
      <c r="F114" s="915" t="s">
        <v>447</v>
      </c>
      <c r="G114" s="1590" t="s">
        <v>281</v>
      </c>
      <c r="H114" s="901" t="s">
        <v>317</v>
      </c>
      <c r="I114" s="905" t="s">
        <v>189</v>
      </c>
      <c r="J114" s="1573" t="s">
        <v>326</v>
      </c>
      <c r="K114" s="901" t="s">
        <v>334</v>
      </c>
      <c r="L114" s="919" t="s">
        <v>1570</v>
      </c>
      <c r="M114" s="1574">
        <f t="shared" si="19"/>
        <v>4</v>
      </c>
      <c r="N114" s="906">
        <v>2.4</v>
      </c>
      <c r="O114" s="906"/>
      <c r="P114" s="906"/>
      <c r="Q114" s="906"/>
      <c r="R114" s="906">
        <v>1.6</v>
      </c>
      <c r="S114" s="906"/>
      <c r="T114" s="906"/>
      <c r="U114" s="906"/>
      <c r="V114" s="906"/>
      <c r="W114" s="906"/>
      <c r="X114" s="934"/>
      <c r="Y114" s="150"/>
    </row>
    <row r="115" spans="1:25" ht="48">
      <c r="A115" s="901" t="s">
        <v>1569</v>
      </c>
      <c r="B115" s="1588">
        <v>3</v>
      </c>
      <c r="C115" s="1588">
        <v>32</v>
      </c>
      <c r="D115" s="1588">
        <v>10.2</v>
      </c>
      <c r="E115" s="1589">
        <v>0.3</v>
      </c>
      <c r="F115" s="915" t="s">
        <v>447</v>
      </c>
      <c r="G115" s="1590" t="s">
        <v>281</v>
      </c>
      <c r="H115" s="901" t="s">
        <v>317</v>
      </c>
      <c r="I115" s="905" t="s">
        <v>189</v>
      </c>
      <c r="J115" s="1573" t="s">
        <v>326</v>
      </c>
      <c r="K115" s="901" t="s">
        <v>334</v>
      </c>
      <c r="L115" s="919" t="s">
        <v>1570</v>
      </c>
      <c r="M115" s="1574">
        <f t="shared" si="19"/>
        <v>1.5</v>
      </c>
      <c r="N115" s="906">
        <v>0.9</v>
      </c>
      <c r="O115" s="906"/>
      <c r="P115" s="906"/>
      <c r="Q115" s="906"/>
      <c r="R115" s="906">
        <v>0.6</v>
      </c>
      <c r="S115" s="906"/>
      <c r="T115" s="906"/>
      <c r="U115" s="906"/>
      <c r="V115" s="906"/>
      <c r="W115" s="906"/>
      <c r="X115" s="934"/>
      <c r="Y115" s="150"/>
    </row>
    <row r="116" spans="1:25" ht="48">
      <c r="A116" s="901" t="s">
        <v>1571</v>
      </c>
      <c r="B116" s="1588">
        <v>4</v>
      </c>
      <c r="C116" s="1588">
        <v>12</v>
      </c>
      <c r="D116" s="1588">
        <v>9.2</v>
      </c>
      <c r="E116" s="1589">
        <v>1</v>
      </c>
      <c r="F116" s="915" t="s">
        <v>447</v>
      </c>
      <c r="G116" s="901" t="s">
        <v>463</v>
      </c>
      <c r="H116" s="901" t="s">
        <v>317</v>
      </c>
      <c r="I116" s="905" t="s">
        <v>189</v>
      </c>
      <c r="J116" s="1573" t="s">
        <v>326</v>
      </c>
      <c r="K116" s="901" t="s">
        <v>334</v>
      </c>
      <c r="L116" s="919" t="s">
        <v>1570</v>
      </c>
      <c r="M116" s="1574">
        <f t="shared" si="19"/>
        <v>5</v>
      </c>
      <c r="N116" s="906">
        <v>3</v>
      </c>
      <c r="O116" s="906"/>
      <c r="P116" s="906"/>
      <c r="Q116" s="906"/>
      <c r="R116" s="906">
        <v>2</v>
      </c>
      <c r="S116" s="906"/>
      <c r="T116" s="906"/>
      <c r="U116" s="906"/>
      <c r="V116" s="906"/>
      <c r="W116" s="906"/>
      <c r="X116" s="934"/>
      <c r="Y116" s="150"/>
    </row>
    <row r="117" spans="1:25" ht="48">
      <c r="A117" s="901" t="s">
        <v>1571</v>
      </c>
      <c r="B117" s="1588">
        <v>5</v>
      </c>
      <c r="C117" s="1588">
        <v>12</v>
      </c>
      <c r="D117" s="1588" t="s">
        <v>1572</v>
      </c>
      <c r="E117" s="1589">
        <v>0.8</v>
      </c>
      <c r="F117" s="915" t="s">
        <v>447</v>
      </c>
      <c r="G117" s="901" t="s">
        <v>1573</v>
      </c>
      <c r="H117" s="901" t="s">
        <v>317</v>
      </c>
      <c r="I117" s="905" t="s">
        <v>189</v>
      </c>
      <c r="J117" s="1573" t="s">
        <v>326</v>
      </c>
      <c r="K117" s="901" t="s">
        <v>334</v>
      </c>
      <c r="L117" s="919" t="s">
        <v>1570</v>
      </c>
      <c r="M117" s="1574">
        <f t="shared" si="19"/>
        <v>4</v>
      </c>
      <c r="N117" s="906">
        <v>2.4</v>
      </c>
      <c r="O117" s="906"/>
      <c r="P117" s="906"/>
      <c r="Q117" s="906"/>
      <c r="R117" s="906">
        <v>1.6</v>
      </c>
      <c r="S117" s="906"/>
      <c r="T117" s="906"/>
      <c r="U117" s="906"/>
      <c r="V117" s="906"/>
      <c r="W117" s="906"/>
      <c r="X117" s="934"/>
      <c r="Y117" s="150"/>
    </row>
    <row r="118" spans="1:25" ht="48">
      <c r="A118" s="901" t="s">
        <v>1571</v>
      </c>
      <c r="B118" s="1588">
        <v>6</v>
      </c>
      <c r="C118" s="1588">
        <v>7</v>
      </c>
      <c r="D118" s="1588">
        <v>29.2</v>
      </c>
      <c r="E118" s="1589">
        <v>0.7</v>
      </c>
      <c r="F118" s="915" t="s">
        <v>447</v>
      </c>
      <c r="G118" s="901" t="s">
        <v>463</v>
      </c>
      <c r="H118" s="901" t="s">
        <v>317</v>
      </c>
      <c r="I118" s="905" t="s">
        <v>189</v>
      </c>
      <c r="J118" s="1573" t="s">
        <v>326</v>
      </c>
      <c r="K118" s="901" t="s">
        <v>334</v>
      </c>
      <c r="L118" s="919" t="s">
        <v>1570</v>
      </c>
      <c r="M118" s="1574">
        <f t="shared" si="19"/>
        <v>3.5</v>
      </c>
      <c r="N118" s="906">
        <v>2.1</v>
      </c>
      <c r="O118" s="906"/>
      <c r="P118" s="906"/>
      <c r="Q118" s="906"/>
      <c r="R118" s="906">
        <v>1.4</v>
      </c>
      <c r="S118" s="906"/>
      <c r="T118" s="906"/>
      <c r="U118" s="906"/>
      <c r="V118" s="906"/>
      <c r="W118" s="906"/>
      <c r="X118" s="934"/>
      <c r="Y118" s="150"/>
    </row>
    <row r="119" spans="1:25" ht="48">
      <c r="A119" s="901" t="s">
        <v>1571</v>
      </c>
      <c r="B119" s="1588">
        <v>7</v>
      </c>
      <c r="C119" s="1588">
        <v>4</v>
      </c>
      <c r="D119" s="1588">
        <v>4.1</v>
      </c>
      <c r="E119" s="1589">
        <v>1</v>
      </c>
      <c r="F119" s="915" t="s">
        <v>447</v>
      </c>
      <c r="G119" s="1577" t="s">
        <v>405</v>
      </c>
      <c r="H119" s="901" t="s">
        <v>317</v>
      </c>
      <c r="I119" s="905" t="s">
        <v>189</v>
      </c>
      <c r="J119" s="1573" t="s">
        <v>326</v>
      </c>
      <c r="K119" s="901" t="s">
        <v>334</v>
      </c>
      <c r="L119" s="919" t="s">
        <v>1570</v>
      </c>
      <c r="M119" s="1574">
        <f t="shared" si="19"/>
        <v>5</v>
      </c>
      <c r="N119" s="906">
        <v>3</v>
      </c>
      <c r="O119" s="906"/>
      <c r="P119" s="906"/>
      <c r="Q119" s="906"/>
      <c r="R119" s="906">
        <v>2</v>
      </c>
      <c r="S119" s="906"/>
      <c r="T119" s="906"/>
      <c r="U119" s="906"/>
      <c r="V119" s="906"/>
      <c r="W119" s="906"/>
      <c r="X119" s="934"/>
      <c r="Y119" s="150"/>
    </row>
    <row r="120" spans="1:25" ht="48">
      <c r="A120" s="901" t="s">
        <v>1574</v>
      </c>
      <c r="B120" s="1588">
        <v>8</v>
      </c>
      <c r="C120" s="1588">
        <v>4</v>
      </c>
      <c r="D120" s="1588">
        <v>2.1</v>
      </c>
      <c r="E120" s="1589">
        <v>0.3</v>
      </c>
      <c r="F120" s="915" t="s">
        <v>286</v>
      </c>
      <c r="G120" s="901" t="s">
        <v>277</v>
      </c>
      <c r="H120" s="901" t="s">
        <v>317</v>
      </c>
      <c r="I120" s="905" t="s">
        <v>189</v>
      </c>
      <c r="J120" s="1573" t="s">
        <v>326</v>
      </c>
      <c r="K120" s="901" t="s">
        <v>334</v>
      </c>
      <c r="L120" s="919" t="s">
        <v>1575</v>
      </c>
      <c r="M120" s="1574">
        <f t="shared" si="19"/>
        <v>1.5</v>
      </c>
      <c r="N120" s="906"/>
      <c r="O120" s="906"/>
      <c r="P120" s="906"/>
      <c r="Q120" s="906">
        <v>1.5</v>
      </c>
      <c r="R120" s="906"/>
      <c r="S120" s="906"/>
      <c r="T120" s="906"/>
      <c r="U120" s="906"/>
      <c r="V120" s="906"/>
      <c r="W120" s="906"/>
      <c r="X120" s="934"/>
      <c r="Y120" s="150"/>
    </row>
    <row r="121" spans="1:25" ht="48">
      <c r="A121" s="901" t="s">
        <v>1571</v>
      </c>
      <c r="B121" s="1588">
        <v>9</v>
      </c>
      <c r="C121" s="1588">
        <v>25</v>
      </c>
      <c r="D121" s="1588">
        <v>5.1</v>
      </c>
      <c r="E121" s="1589">
        <v>1</v>
      </c>
      <c r="F121" s="915" t="s">
        <v>286</v>
      </c>
      <c r="G121" s="1577" t="s">
        <v>405</v>
      </c>
      <c r="H121" s="901" t="s">
        <v>317</v>
      </c>
      <c r="I121" s="905" t="s">
        <v>189</v>
      </c>
      <c r="J121" s="1573" t="s">
        <v>326</v>
      </c>
      <c r="K121" s="901" t="s">
        <v>334</v>
      </c>
      <c r="L121" s="919" t="s">
        <v>1576</v>
      </c>
      <c r="M121" s="1574">
        <f t="shared" si="19"/>
        <v>5</v>
      </c>
      <c r="N121" s="906"/>
      <c r="O121" s="906"/>
      <c r="P121" s="906"/>
      <c r="Q121" s="906">
        <v>4</v>
      </c>
      <c r="R121" s="906"/>
      <c r="S121" s="906">
        <v>1</v>
      </c>
      <c r="T121" s="906"/>
      <c r="U121" s="906"/>
      <c r="V121" s="906"/>
      <c r="W121" s="906"/>
      <c r="X121" s="934"/>
      <c r="Y121" s="150"/>
    </row>
    <row r="122" spans="1:25" ht="48">
      <c r="A122" s="901" t="s">
        <v>1569</v>
      </c>
      <c r="B122" s="1588">
        <v>10</v>
      </c>
      <c r="C122" s="1588">
        <v>6</v>
      </c>
      <c r="D122" s="1588">
        <v>2.2</v>
      </c>
      <c r="E122" s="1589">
        <v>0.9</v>
      </c>
      <c r="F122" s="911" t="s">
        <v>449</v>
      </c>
      <c r="G122" s="1582" t="s">
        <v>1502</v>
      </c>
      <c r="H122" s="901" t="s">
        <v>317</v>
      </c>
      <c r="I122" s="905" t="s">
        <v>189</v>
      </c>
      <c r="J122" s="1573" t="s">
        <v>326</v>
      </c>
      <c r="K122" s="901" t="s">
        <v>334</v>
      </c>
      <c r="L122" s="901" t="s">
        <v>336</v>
      </c>
      <c r="M122" s="1574">
        <f t="shared" si="19"/>
        <v>4.5</v>
      </c>
      <c r="N122" s="906"/>
      <c r="O122" s="906"/>
      <c r="P122" s="906"/>
      <c r="Q122" s="906"/>
      <c r="R122" s="906"/>
      <c r="S122" s="906"/>
      <c r="T122" s="906">
        <v>4.5</v>
      </c>
      <c r="U122" s="906"/>
      <c r="V122" s="906"/>
      <c r="W122" s="906"/>
      <c r="X122" s="934"/>
      <c r="Y122" s="150"/>
    </row>
    <row r="123" spans="1:25" ht="14.25">
      <c r="A123" s="912" t="s">
        <v>197</v>
      </c>
      <c r="B123" s="912"/>
      <c r="C123" s="912"/>
      <c r="D123" s="920"/>
      <c r="E123" s="953">
        <f>E122+E121+E120+E119+E118+E117+E116+E115+E114+E113</f>
        <v>7.799999999999999</v>
      </c>
      <c r="F123" s="912"/>
      <c r="G123" s="912"/>
      <c r="H123" s="901"/>
      <c r="I123" s="912"/>
      <c r="J123" s="912"/>
      <c r="K123" s="912"/>
      <c r="L123" s="912"/>
      <c r="M123" s="1591">
        <f>M122+M121+M120+M119+M118+M117+M116+M115+M114+M113</f>
        <v>39</v>
      </c>
      <c r="N123" s="1591">
        <f aca="true" t="shared" si="20" ref="N123:Y123">N122+N121+N120+N119+N118+N117+N116+N115+N114+N113</f>
        <v>13.8</v>
      </c>
      <c r="O123" s="1591">
        <f t="shared" si="20"/>
        <v>0</v>
      </c>
      <c r="P123" s="1591">
        <f t="shared" si="20"/>
        <v>0</v>
      </c>
      <c r="Q123" s="1591">
        <f t="shared" si="20"/>
        <v>10.5</v>
      </c>
      <c r="R123" s="1591">
        <f t="shared" si="20"/>
        <v>9.2</v>
      </c>
      <c r="S123" s="1591">
        <f t="shared" si="20"/>
        <v>1</v>
      </c>
      <c r="T123" s="1591">
        <f t="shared" si="20"/>
        <v>4.5</v>
      </c>
      <c r="U123" s="1591">
        <f t="shared" si="20"/>
        <v>0</v>
      </c>
      <c r="V123" s="1591">
        <f t="shared" si="20"/>
        <v>0</v>
      </c>
      <c r="W123" s="1591">
        <f t="shared" si="20"/>
        <v>0</v>
      </c>
      <c r="X123" s="1591">
        <f t="shared" si="20"/>
        <v>0</v>
      </c>
      <c r="Y123" s="1591">
        <f t="shared" si="20"/>
        <v>0</v>
      </c>
    </row>
    <row r="124" spans="1:25" ht="48">
      <c r="A124" s="956" t="s">
        <v>1577</v>
      </c>
      <c r="B124" s="919">
        <v>1</v>
      </c>
      <c r="C124" s="919">
        <v>32</v>
      </c>
      <c r="D124" s="937" t="s">
        <v>1578</v>
      </c>
      <c r="E124" s="919">
        <v>1</v>
      </c>
      <c r="F124" s="915" t="s">
        <v>447</v>
      </c>
      <c r="G124" s="1577" t="s">
        <v>281</v>
      </c>
      <c r="H124" s="901" t="s">
        <v>317</v>
      </c>
      <c r="I124" s="905" t="s">
        <v>189</v>
      </c>
      <c r="J124" s="1573" t="s">
        <v>326</v>
      </c>
      <c r="K124" s="901" t="s">
        <v>191</v>
      </c>
      <c r="L124" s="919" t="s">
        <v>1579</v>
      </c>
      <c r="M124" s="921">
        <v>0.6</v>
      </c>
      <c r="N124" s="921">
        <v>0.6</v>
      </c>
      <c r="O124" s="921"/>
      <c r="P124" s="921"/>
      <c r="Q124" s="921"/>
      <c r="R124" s="921"/>
      <c r="S124" s="921"/>
      <c r="T124" s="912"/>
      <c r="U124" s="912"/>
      <c r="V124" s="912"/>
      <c r="W124" s="912"/>
      <c r="X124" s="954"/>
      <c r="Y124" s="932"/>
    </row>
    <row r="125" spans="1:25" ht="14.25">
      <c r="A125" s="912" t="s">
        <v>198</v>
      </c>
      <c r="B125" s="912"/>
      <c r="C125" s="912"/>
      <c r="D125" s="920"/>
      <c r="E125" s="912">
        <f>SUM(E124:E124)</f>
        <v>1</v>
      </c>
      <c r="F125" s="912"/>
      <c r="G125" s="912"/>
      <c r="H125" s="912"/>
      <c r="I125" s="912"/>
      <c r="J125" s="912"/>
      <c r="K125" s="912"/>
      <c r="L125" s="912"/>
      <c r="M125" s="912">
        <f>SUM(M124:M124)</f>
        <v>0.6</v>
      </c>
      <c r="N125" s="912">
        <f>SUM(N124:N124)</f>
        <v>0.6</v>
      </c>
      <c r="O125" s="913"/>
      <c r="P125" s="913"/>
      <c r="Q125" s="913"/>
      <c r="R125" s="913"/>
      <c r="S125" s="913"/>
      <c r="T125" s="913"/>
      <c r="U125" s="913"/>
      <c r="V125" s="913"/>
      <c r="W125" s="913"/>
      <c r="X125" s="947"/>
      <c r="Y125" s="954"/>
    </row>
    <row r="126" spans="1:25" ht="14.25">
      <c r="A126" s="913" t="s">
        <v>192</v>
      </c>
      <c r="B126" s="912"/>
      <c r="C126" s="912"/>
      <c r="D126" s="920"/>
      <c r="E126" s="928">
        <f>E123+E124</f>
        <v>8.799999999999999</v>
      </c>
      <c r="F126" s="912"/>
      <c r="G126" s="912"/>
      <c r="H126" s="912"/>
      <c r="I126" s="912"/>
      <c r="J126" s="912"/>
      <c r="K126" s="912"/>
      <c r="L126" s="912"/>
      <c r="M126" s="912">
        <f aca="true" t="shared" si="21" ref="M126:Y126">M123+M124</f>
        <v>39.6</v>
      </c>
      <c r="N126" s="912">
        <f t="shared" si="21"/>
        <v>14.4</v>
      </c>
      <c r="O126" s="912">
        <f t="shared" si="21"/>
        <v>0</v>
      </c>
      <c r="P126" s="912">
        <f t="shared" si="21"/>
        <v>0</v>
      </c>
      <c r="Q126" s="912">
        <f t="shared" si="21"/>
        <v>10.5</v>
      </c>
      <c r="R126" s="912">
        <f t="shared" si="21"/>
        <v>9.2</v>
      </c>
      <c r="S126" s="912">
        <f t="shared" si="21"/>
        <v>1</v>
      </c>
      <c r="T126" s="912">
        <f t="shared" si="21"/>
        <v>4.5</v>
      </c>
      <c r="U126" s="912">
        <f t="shared" si="21"/>
        <v>0</v>
      </c>
      <c r="V126" s="912">
        <f t="shared" si="21"/>
        <v>0</v>
      </c>
      <c r="W126" s="912">
        <f t="shared" si="21"/>
        <v>0</v>
      </c>
      <c r="X126" s="912">
        <f t="shared" si="21"/>
        <v>0</v>
      </c>
      <c r="Y126" s="912">
        <f t="shared" si="21"/>
        <v>0</v>
      </c>
    </row>
    <row r="127" spans="1:25" ht="27">
      <c r="A127" s="900" t="s">
        <v>1580</v>
      </c>
      <c r="B127" s="919">
        <v>1</v>
      </c>
      <c r="C127" s="919">
        <v>6</v>
      </c>
      <c r="D127" s="937" t="s">
        <v>1581</v>
      </c>
      <c r="E127" s="921">
        <v>1</v>
      </c>
      <c r="F127" s="951" t="s">
        <v>602</v>
      </c>
      <c r="G127" s="901" t="s">
        <v>1477</v>
      </c>
      <c r="H127" s="901" t="s">
        <v>317</v>
      </c>
      <c r="I127" s="919" t="s">
        <v>356</v>
      </c>
      <c r="J127" s="919" t="s">
        <v>1582</v>
      </c>
      <c r="K127" s="919" t="s">
        <v>357</v>
      </c>
      <c r="L127" s="919" t="s">
        <v>1583</v>
      </c>
      <c r="M127" s="1574">
        <f aca="true" t="shared" si="22" ref="M127:M151">N127+O127+P127+Q127+R127+S127+T127+U127</f>
        <v>1</v>
      </c>
      <c r="N127" s="921"/>
      <c r="O127" s="921"/>
      <c r="P127" s="921">
        <v>1</v>
      </c>
      <c r="Q127" s="921"/>
      <c r="R127" s="921"/>
      <c r="S127" s="919"/>
      <c r="T127" s="919"/>
      <c r="U127" s="919"/>
      <c r="V127" s="919"/>
      <c r="W127" s="919"/>
      <c r="X127" s="957"/>
      <c r="Y127" s="932"/>
    </row>
    <row r="128" spans="1:25" ht="21">
      <c r="A128" s="901" t="s">
        <v>1584</v>
      </c>
      <c r="B128" s="919">
        <v>2</v>
      </c>
      <c r="C128" s="919">
        <v>6</v>
      </c>
      <c r="D128" s="937" t="s">
        <v>1585</v>
      </c>
      <c r="E128" s="919">
        <v>1</v>
      </c>
      <c r="F128" s="951" t="s">
        <v>602</v>
      </c>
      <c r="G128" s="901" t="s">
        <v>1477</v>
      </c>
      <c r="H128" s="901" t="s">
        <v>317</v>
      </c>
      <c r="I128" s="901" t="s">
        <v>356</v>
      </c>
      <c r="J128" s="901" t="s">
        <v>1582</v>
      </c>
      <c r="K128" s="901" t="s">
        <v>357</v>
      </c>
      <c r="L128" s="919" t="s">
        <v>1586</v>
      </c>
      <c r="M128" s="1574">
        <f t="shared" si="22"/>
        <v>1</v>
      </c>
      <c r="N128" s="921"/>
      <c r="O128" s="921"/>
      <c r="P128" s="921">
        <v>1</v>
      </c>
      <c r="Q128" s="921"/>
      <c r="R128" s="921"/>
      <c r="S128" s="921"/>
      <c r="T128" s="921"/>
      <c r="U128" s="921"/>
      <c r="V128" s="921"/>
      <c r="W128" s="921"/>
      <c r="X128" s="932"/>
      <c r="Y128" s="150"/>
    </row>
    <row r="129" spans="1:25" ht="21">
      <c r="A129" s="901" t="s">
        <v>1584</v>
      </c>
      <c r="B129" s="919">
        <v>3</v>
      </c>
      <c r="C129" s="919">
        <v>6</v>
      </c>
      <c r="D129" s="937" t="s">
        <v>1587</v>
      </c>
      <c r="E129" s="919">
        <v>1</v>
      </c>
      <c r="F129" s="951" t="s">
        <v>602</v>
      </c>
      <c r="G129" s="901" t="s">
        <v>1477</v>
      </c>
      <c r="H129" s="901" t="s">
        <v>317</v>
      </c>
      <c r="I129" s="901" t="s">
        <v>356</v>
      </c>
      <c r="J129" s="901" t="s">
        <v>1582</v>
      </c>
      <c r="K129" s="901" t="s">
        <v>357</v>
      </c>
      <c r="L129" s="919" t="s">
        <v>1583</v>
      </c>
      <c r="M129" s="1574">
        <f t="shared" si="22"/>
        <v>1</v>
      </c>
      <c r="N129" s="921"/>
      <c r="O129" s="921"/>
      <c r="P129" s="921">
        <v>1</v>
      </c>
      <c r="Q129" s="921"/>
      <c r="R129" s="921"/>
      <c r="S129" s="921"/>
      <c r="T129" s="921"/>
      <c r="U129" s="921"/>
      <c r="V129" s="921"/>
      <c r="W129" s="921"/>
      <c r="X129" s="932"/>
      <c r="Y129" s="150"/>
    </row>
    <row r="130" spans="1:25" ht="21">
      <c r="A130" s="901" t="s">
        <v>1584</v>
      </c>
      <c r="B130" s="919">
        <v>4</v>
      </c>
      <c r="C130" s="919">
        <v>6</v>
      </c>
      <c r="D130" s="937" t="s">
        <v>924</v>
      </c>
      <c r="E130" s="919">
        <v>1</v>
      </c>
      <c r="F130" s="951" t="s">
        <v>602</v>
      </c>
      <c r="G130" s="901" t="s">
        <v>1477</v>
      </c>
      <c r="H130" s="901" t="s">
        <v>317</v>
      </c>
      <c r="I130" s="901" t="s">
        <v>356</v>
      </c>
      <c r="J130" s="901" t="s">
        <v>1582</v>
      </c>
      <c r="K130" s="901" t="s">
        <v>357</v>
      </c>
      <c r="L130" s="919" t="s">
        <v>358</v>
      </c>
      <c r="M130" s="1574">
        <f t="shared" si="22"/>
        <v>1</v>
      </c>
      <c r="N130" s="921"/>
      <c r="O130" s="921"/>
      <c r="P130" s="921">
        <v>1</v>
      </c>
      <c r="Q130" s="921"/>
      <c r="R130" s="921"/>
      <c r="S130" s="921"/>
      <c r="T130" s="921"/>
      <c r="U130" s="921"/>
      <c r="V130" s="921"/>
      <c r="W130" s="921"/>
      <c r="X130" s="932"/>
      <c r="Y130" s="150"/>
    </row>
    <row r="131" spans="1:25" ht="21">
      <c r="A131" s="901" t="s">
        <v>1584</v>
      </c>
      <c r="B131" s="919">
        <v>5</v>
      </c>
      <c r="C131" s="919">
        <v>9</v>
      </c>
      <c r="D131" s="937" t="s">
        <v>1588</v>
      </c>
      <c r="E131" s="919">
        <v>1</v>
      </c>
      <c r="F131" s="951" t="s">
        <v>602</v>
      </c>
      <c r="G131" s="901" t="s">
        <v>1477</v>
      </c>
      <c r="H131" s="901" t="s">
        <v>317</v>
      </c>
      <c r="I131" s="901" t="s">
        <v>356</v>
      </c>
      <c r="J131" s="901" t="s">
        <v>1582</v>
      </c>
      <c r="K131" s="901" t="s">
        <v>357</v>
      </c>
      <c r="L131" s="919" t="s">
        <v>1589</v>
      </c>
      <c r="M131" s="1574">
        <f t="shared" si="22"/>
        <v>1</v>
      </c>
      <c r="N131" s="921"/>
      <c r="O131" s="921"/>
      <c r="P131" s="921">
        <v>0.6</v>
      </c>
      <c r="Q131" s="921"/>
      <c r="R131" s="921">
        <v>0.4</v>
      </c>
      <c r="S131" s="912"/>
      <c r="T131" s="912"/>
      <c r="U131" s="912"/>
      <c r="V131" s="912"/>
      <c r="W131" s="912"/>
      <c r="X131" s="954"/>
      <c r="Y131" s="150"/>
    </row>
    <row r="132" spans="1:25" ht="21">
      <c r="A132" s="901" t="s">
        <v>1584</v>
      </c>
      <c r="B132" s="919">
        <v>6</v>
      </c>
      <c r="C132" s="919">
        <v>10</v>
      </c>
      <c r="D132" s="937" t="s">
        <v>1590</v>
      </c>
      <c r="E132" s="919">
        <v>0.9</v>
      </c>
      <c r="F132" s="951" t="s">
        <v>602</v>
      </c>
      <c r="G132" s="1577" t="s">
        <v>405</v>
      </c>
      <c r="H132" s="901" t="s">
        <v>317</v>
      </c>
      <c r="I132" s="901" t="s">
        <v>356</v>
      </c>
      <c r="J132" s="901" t="s">
        <v>1582</v>
      </c>
      <c r="K132" s="901" t="s">
        <v>357</v>
      </c>
      <c r="L132" s="919" t="s">
        <v>1591</v>
      </c>
      <c r="M132" s="1574">
        <f t="shared" si="22"/>
        <v>0.9</v>
      </c>
      <c r="N132" s="921"/>
      <c r="O132" s="921"/>
      <c r="P132" s="921">
        <v>0.9</v>
      </c>
      <c r="Q132" s="921"/>
      <c r="R132" s="921"/>
      <c r="S132" s="921"/>
      <c r="T132" s="921"/>
      <c r="U132" s="921"/>
      <c r="V132" s="921"/>
      <c r="W132" s="921"/>
      <c r="X132" s="932"/>
      <c r="Y132" s="150"/>
    </row>
    <row r="133" spans="1:25" ht="21">
      <c r="A133" s="901" t="s">
        <v>1592</v>
      </c>
      <c r="B133" s="919">
        <v>7</v>
      </c>
      <c r="C133" s="919">
        <v>11</v>
      </c>
      <c r="D133" s="929">
        <v>22</v>
      </c>
      <c r="E133" s="919">
        <v>1</v>
      </c>
      <c r="F133" s="951" t="s">
        <v>602</v>
      </c>
      <c r="G133" s="1577" t="s">
        <v>405</v>
      </c>
      <c r="H133" s="901" t="s">
        <v>317</v>
      </c>
      <c r="I133" s="901" t="s">
        <v>356</v>
      </c>
      <c r="J133" s="901" t="s">
        <v>1582</v>
      </c>
      <c r="K133" s="901" t="s">
        <v>357</v>
      </c>
      <c r="L133" s="919" t="s">
        <v>1593</v>
      </c>
      <c r="M133" s="1574">
        <f t="shared" si="22"/>
        <v>1</v>
      </c>
      <c r="N133" s="921"/>
      <c r="O133" s="921"/>
      <c r="P133" s="921">
        <v>1</v>
      </c>
      <c r="Q133" s="921"/>
      <c r="R133" s="921"/>
      <c r="S133" s="921"/>
      <c r="T133" s="921"/>
      <c r="U133" s="921"/>
      <c r="V133" s="921"/>
      <c r="W133" s="921"/>
      <c r="X133" s="932"/>
      <c r="Y133" s="150"/>
    </row>
    <row r="134" spans="1:25" ht="21">
      <c r="A134" s="901" t="s">
        <v>1592</v>
      </c>
      <c r="B134" s="919">
        <v>8</v>
      </c>
      <c r="C134" s="919">
        <v>13</v>
      </c>
      <c r="D134" s="937" t="s">
        <v>1594</v>
      </c>
      <c r="E134" s="919">
        <v>1</v>
      </c>
      <c r="F134" s="951" t="s">
        <v>602</v>
      </c>
      <c r="G134" s="1577" t="s">
        <v>405</v>
      </c>
      <c r="H134" s="901" t="s">
        <v>317</v>
      </c>
      <c r="I134" s="901" t="s">
        <v>356</v>
      </c>
      <c r="J134" s="901" t="s">
        <v>1582</v>
      </c>
      <c r="K134" s="901" t="s">
        <v>357</v>
      </c>
      <c r="L134" s="919" t="s">
        <v>1595</v>
      </c>
      <c r="M134" s="1574">
        <f t="shared" si="22"/>
        <v>1</v>
      </c>
      <c r="N134" s="921"/>
      <c r="O134" s="921"/>
      <c r="P134" s="921">
        <v>0.6</v>
      </c>
      <c r="Q134" s="921"/>
      <c r="R134" s="921">
        <v>0.4</v>
      </c>
      <c r="S134" s="921"/>
      <c r="T134" s="921"/>
      <c r="U134" s="921"/>
      <c r="V134" s="921"/>
      <c r="W134" s="921"/>
      <c r="X134" s="932"/>
      <c r="Y134" s="150"/>
    </row>
    <row r="135" spans="1:25" ht="21">
      <c r="A135" s="901" t="s">
        <v>1596</v>
      </c>
      <c r="B135" s="919">
        <v>9</v>
      </c>
      <c r="C135" s="919">
        <v>16</v>
      </c>
      <c r="D135" s="937" t="s">
        <v>1597</v>
      </c>
      <c r="E135" s="919">
        <v>0.8</v>
      </c>
      <c r="F135" s="951" t="s">
        <v>602</v>
      </c>
      <c r="G135" s="1577" t="s">
        <v>405</v>
      </c>
      <c r="H135" s="901" t="s">
        <v>317</v>
      </c>
      <c r="I135" s="901" t="s">
        <v>356</v>
      </c>
      <c r="J135" s="901" t="s">
        <v>1582</v>
      </c>
      <c r="K135" s="901" t="s">
        <v>357</v>
      </c>
      <c r="L135" s="919" t="s">
        <v>1598</v>
      </c>
      <c r="M135" s="1574">
        <f t="shared" si="22"/>
        <v>0.8</v>
      </c>
      <c r="N135" s="921"/>
      <c r="O135" s="921"/>
      <c r="P135" s="921">
        <v>0.5</v>
      </c>
      <c r="Q135" s="921"/>
      <c r="R135" s="921">
        <v>0.3</v>
      </c>
      <c r="S135" s="921"/>
      <c r="T135" s="921"/>
      <c r="U135" s="921"/>
      <c r="V135" s="921"/>
      <c r="W135" s="921"/>
      <c r="X135" s="932"/>
      <c r="Y135" s="150"/>
    </row>
    <row r="136" spans="1:25" ht="21">
      <c r="A136" s="901" t="s">
        <v>1596</v>
      </c>
      <c r="B136" s="919">
        <v>10</v>
      </c>
      <c r="C136" s="919">
        <v>16</v>
      </c>
      <c r="D136" s="937" t="s">
        <v>1599</v>
      </c>
      <c r="E136" s="919">
        <v>1</v>
      </c>
      <c r="F136" s="951" t="s">
        <v>602</v>
      </c>
      <c r="G136" s="1577" t="s">
        <v>405</v>
      </c>
      <c r="H136" s="901" t="s">
        <v>317</v>
      </c>
      <c r="I136" s="901" t="s">
        <v>356</v>
      </c>
      <c r="J136" s="901" t="s">
        <v>1582</v>
      </c>
      <c r="K136" s="901" t="s">
        <v>357</v>
      </c>
      <c r="L136" s="919" t="s">
        <v>1598</v>
      </c>
      <c r="M136" s="1574">
        <f t="shared" si="22"/>
        <v>1</v>
      </c>
      <c r="N136" s="921"/>
      <c r="O136" s="921"/>
      <c r="P136" s="921">
        <v>0.6</v>
      </c>
      <c r="Q136" s="921"/>
      <c r="R136" s="921">
        <v>0.4</v>
      </c>
      <c r="S136" s="921"/>
      <c r="T136" s="921"/>
      <c r="U136" s="921"/>
      <c r="V136" s="921"/>
      <c r="W136" s="921"/>
      <c r="X136" s="932"/>
      <c r="Y136" s="150"/>
    </row>
    <row r="137" spans="1:25" ht="21">
      <c r="A137" s="901" t="s">
        <v>1596</v>
      </c>
      <c r="B137" s="919">
        <v>11</v>
      </c>
      <c r="C137" s="919">
        <v>16</v>
      </c>
      <c r="D137" s="937" t="s">
        <v>1600</v>
      </c>
      <c r="E137" s="919">
        <v>0.9</v>
      </c>
      <c r="F137" s="951" t="s">
        <v>602</v>
      </c>
      <c r="G137" s="1577" t="s">
        <v>405</v>
      </c>
      <c r="H137" s="901" t="s">
        <v>317</v>
      </c>
      <c r="I137" s="901" t="s">
        <v>356</v>
      </c>
      <c r="J137" s="901" t="s">
        <v>1582</v>
      </c>
      <c r="K137" s="901" t="s">
        <v>357</v>
      </c>
      <c r="L137" s="919" t="s">
        <v>1601</v>
      </c>
      <c r="M137" s="1574">
        <f t="shared" si="22"/>
        <v>0.8999999999999999</v>
      </c>
      <c r="N137" s="921"/>
      <c r="O137" s="921"/>
      <c r="P137" s="921">
        <v>0.6</v>
      </c>
      <c r="Q137" s="921"/>
      <c r="R137" s="921">
        <v>0.3</v>
      </c>
      <c r="S137" s="921"/>
      <c r="T137" s="921"/>
      <c r="U137" s="921"/>
      <c r="V137" s="921"/>
      <c r="W137" s="921"/>
      <c r="X137" s="932"/>
      <c r="Y137" s="150"/>
    </row>
    <row r="138" spans="1:25" ht="21">
      <c r="A138" s="901" t="s">
        <v>1602</v>
      </c>
      <c r="B138" s="919">
        <v>12</v>
      </c>
      <c r="C138" s="919">
        <v>21</v>
      </c>
      <c r="D138" s="937" t="s">
        <v>930</v>
      </c>
      <c r="E138" s="919">
        <v>1</v>
      </c>
      <c r="F138" s="951" t="s">
        <v>602</v>
      </c>
      <c r="G138" s="901" t="s">
        <v>1477</v>
      </c>
      <c r="H138" s="901" t="s">
        <v>317</v>
      </c>
      <c r="I138" s="901" t="s">
        <v>356</v>
      </c>
      <c r="J138" s="901" t="s">
        <v>1582</v>
      </c>
      <c r="K138" s="901" t="s">
        <v>357</v>
      </c>
      <c r="L138" s="919" t="s">
        <v>1603</v>
      </c>
      <c r="M138" s="1574">
        <f t="shared" si="22"/>
        <v>1</v>
      </c>
      <c r="N138" s="921"/>
      <c r="O138" s="921"/>
      <c r="P138" s="921">
        <v>1</v>
      </c>
      <c r="Q138" s="921"/>
      <c r="R138" s="921"/>
      <c r="S138" s="921"/>
      <c r="T138" s="921"/>
      <c r="U138" s="921"/>
      <c r="V138" s="921"/>
      <c r="W138" s="921"/>
      <c r="X138" s="932"/>
      <c r="Y138" s="150"/>
    </row>
    <row r="139" spans="1:25" ht="21">
      <c r="A139" s="901" t="s">
        <v>1602</v>
      </c>
      <c r="B139" s="919">
        <v>13</v>
      </c>
      <c r="C139" s="919">
        <v>22</v>
      </c>
      <c r="D139" s="929">
        <v>11</v>
      </c>
      <c r="E139" s="919">
        <v>1</v>
      </c>
      <c r="F139" s="951" t="s">
        <v>602</v>
      </c>
      <c r="G139" s="1577" t="s">
        <v>405</v>
      </c>
      <c r="H139" s="901" t="s">
        <v>317</v>
      </c>
      <c r="I139" s="901" t="s">
        <v>356</v>
      </c>
      <c r="J139" s="901" t="s">
        <v>1582</v>
      </c>
      <c r="K139" s="901" t="s">
        <v>357</v>
      </c>
      <c r="L139" s="919" t="s">
        <v>1604</v>
      </c>
      <c r="M139" s="1574">
        <f t="shared" si="22"/>
        <v>1</v>
      </c>
      <c r="N139" s="921"/>
      <c r="O139" s="921"/>
      <c r="P139" s="921">
        <v>1</v>
      </c>
      <c r="Q139" s="921"/>
      <c r="R139" s="921"/>
      <c r="S139" s="921"/>
      <c r="T139" s="921"/>
      <c r="U139" s="921"/>
      <c r="V139" s="921"/>
      <c r="W139" s="921"/>
      <c r="X139" s="932"/>
      <c r="Y139" s="150"/>
    </row>
    <row r="140" spans="1:25" ht="21">
      <c r="A140" s="901" t="s">
        <v>1602</v>
      </c>
      <c r="B140" s="919">
        <v>14</v>
      </c>
      <c r="C140" s="919">
        <v>27</v>
      </c>
      <c r="D140" s="937" t="s">
        <v>1605</v>
      </c>
      <c r="E140" s="919">
        <v>0.9</v>
      </c>
      <c r="F140" s="951" t="s">
        <v>602</v>
      </c>
      <c r="G140" s="1577" t="s">
        <v>405</v>
      </c>
      <c r="H140" s="901" t="s">
        <v>317</v>
      </c>
      <c r="I140" s="901" t="s">
        <v>356</v>
      </c>
      <c r="J140" s="901" t="s">
        <v>1582</v>
      </c>
      <c r="K140" s="901" t="s">
        <v>357</v>
      </c>
      <c r="L140" s="919" t="s">
        <v>1606</v>
      </c>
      <c r="M140" s="1574">
        <f t="shared" si="22"/>
        <v>0.8999999999999999</v>
      </c>
      <c r="N140" s="921"/>
      <c r="O140" s="921"/>
      <c r="P140" s="921">
        <v>0.6</v>
      </c>
      <c r="Q140" s="921"/>
      <c r="R140" s="921">
        <v>0.3</v>
      </c>
      <c r="S140" s="921"/>
      <c r="T140" s="921"/>
      <c r="U140" s="921"/>
      <c r="V140" s="921"/>
      <c r="W140" s="921"/>
      <c r="X140" s="932"/>
      <c r="Y140" s="150"/>
    </row>
    <row r="141" spans="1:25" ht="21">
      <c r="A141" s="901" t="s">
        <v>1602</v>
      </c>
      <c r="B141" s="919">
        <v>15</v>
      </c>
      <c r="C141" s="919">
        <v>31</v>
      </c>
      <c r="D141" s="937" t="s">
        <v>1197</v>
      </c>
      <c r="E141" s="919">
        <v>1</v>
      </c>
      <c r="F141" s="951" t="s">
        <v>602</v>
      </c>
      <c r="G141" s="901" t="s">
        <v>1477</v>
      </c>
      <c r="H141" s="901" t="s">
        <v>317</v>
      </c>
      <c r="I141" s="919" t="s">
        <v>356</v>
      </c>
      <c r="J141" s="919" t="s">
        <v>1582</v>
      </c>
      <c r="K141" s="901" t="s">
        <v>357</v>
      </c>
      <c r="L141" s="919" t="s">
        <v>1607</v>
      </c>
      <c r="M141" s="1574">
        <f t="shared" si="22"/>
        <v>1</v>
      </c>
      <c r="N141" s="921"/>
      <c r="O141" s="921"/>
      <c r="P141" s="921">
        <v>0.6</v>
      </c>
      <c r="Q141" s="921"/>
      <c r="R141" s="921">
        <v>0.4</v>
      </c>
      <c r="S141" s="921"/>
      <c r="T141" s="921"/>
      <c r="U141" s="921"/>
      <c r="V141" s="921"/>
      <c r="W141" s="921"/>
      <c r="X141" s="932"/>
      <c r="Y141" s="150"/>
    </row>
    <row r="142" spans="1:25" ht="21">
      <c r="A142" s="901" t="s">
        <v>1602</v>
      </c>
      <c r="B142" s="919">
        <v>16</v>
      </c>
      <c r="C142" s="919">
        <v>31</v>
      </c>
      <c r="D142" s="937" t="s">
        <v>1608</v>
      </c>
      <c r="E142" s="919">
        <v>1</v>
      </c>
      <c r="F142" s="951" t="s">
        <v>602</v>
      </c>
      <c r="G142" s="901" t="s">
        <v>1477</v>
      </c>
      <c r="H142" s="901" t="s">
        <v>317</v>
      </c>
      <c r="I142" s="919" t="s">
        <v>356</v>
      </c>
      <c r="J142" s="919" t="s">
        <v>1582</v>
      </c>
      <c r="K142" s="901" t="s">
        <v>357</v>
      </c>
      <c r="L142" s="919" t="s">
        <v>1607</v>
      </c>
      <c r="M142" s="1574">
        <f t="shared" si="22"/>
        <v>1</v>
      </c>
      <c r="N142" s="921"/>
      <c r="O142" s="921"/>
      <c r="P142" s="921">
        <v>0.6</v>
      </c>
      <c r="Q142" s="921"/>
      <c r="R142" s="921">
        <v>0.4</v>
      </c>
      <c r="S142" s="921"/>
      <c r="T142" s="921"/>
      <c r="U142" s="921"/>
      <c r="V142" s="921"/>
      <c r="W142" s="921"/>
      <c r="X142" s="932"/>
      <c r="Y142" s="150"/>
    </row>
    <row r="143" spans="1:25" ht="21">
      <c r="A143" s="901" t="s">
        <v>1602</v>
      </c>
      <c r="B143" s="919">
        <v>17</v>
      </c>
      <c r="C143" s="919">
        <v>32</v>
      </c>
      <c r="D143" s="937" t="s">
        <v>135</v>
      </c>
      <c r="E143" s="919">
        <v>1</v>
      </c>
      <c r="F143" s="951" t="s">
        <v>602</v>
      </c>
      <c r="G143" s="901" t="s">
        <v>1477</v>
      </c>
      <c r="H143" s="901" t="s">
        <v>317</v>
      </c>
      <c r="I143" s="919" t="s">
        <v>356</v>
      </c>
      <c r="J143" s="919" t="s">
        <v>1582</v>
      </c>
      <c r="K143" s="901" t="s">
        <v>357</v>
      </c>
      <c r="L143" s="919" t="s">
        <v>1609</v>
      </c>
      <c r="M143" s="1574">
        <f t="shared" si="22"/>
        <v>1</v>
      </c>
      <c r="N143" s="921"/>
      <c r="O143" s="921"/>
      <c r="P143" s="921">
        <v>1</v>
      </c>
      <c r="Q143" s="921"/>
      <c r="R143" s="921"/>
      <c r="S143" s="921"/>
      <c r="T143" s="921"/>
      <c r="U143" s="921"/>
      <c r="V143" s="921"/>
      <c r="W143" s="921"/>
      <c r="X143" s="932"/>
      <c r="Y143" s="150"/>
    </row>
    <row r="144" spans="1:25" ht="21">
      <c r="A144" s="901" t="s">
        <v>1602</v>
      </c>
      <c r="B144" s="919">
        <v>18</v>
      </c>
      <c r="C144" s="919">
        <v>33</v>
      </c>
      <c r="D144" s="937" t="s">
        <v>550</v>
      </c>
      <c r="E144" s="919">
        <v>1</v>
      </c>
      <c r="F144" s="951" t="s">
        <v>602</v>
      </c>
      <c r="G144" s="1577" t="s">
        <v>405</v>
      </c>
      <c r="H144" s="901" t="s">
        <v>317</v>
      </c>
      <c r="I144" s="919" t="s">
        <v>356</v>
      </c>
      <c r="J144" s="919" t="s">
        <v>1582</v>
      </c>
      <c r="K144" s="901" t="s">
        <v>357</v>
      </c>
      <c r="L144" s="919" t="s">
        <v>1610</v>
      </c>
      <c r="M144" s="1574">
        <f t="shared" si="22"/>
        <v>1</v>
      </c>
      <c r="N144" s="921"/>
      <c r="O144" s="921"/>
      <c r="P144" s="921">
        <v>1</v>
      </c>
      <c r="Q144" s="921"/>
      <c r="R144" s="921"/>
      <c r="S144" s="921"/>
      <c r="T144" s="921"/>
      <c r="U144" s="921"/>
      <c r="V144" s="921"/>
      <c r="W144" s="921"/>
      <c r="X144" s="932"/>
      <c r="Y144" s="150"/>
    </row>
    <row r="145" spans="1:25" ht="21">
      <c r="A145" s="901" t="s">
        <v>1602</v>
      </c>
      <c r="B145" s="919">
        <v>19</v>
      </c>
      <c r="C145" s="919">
        <v>35</v>
      </c>
      <c r="D145" s="937" t="s">
        <v>337</v>
      </c>
      <c r="E145" s="919">
        <v>1</v>
      </c>
      <c r="F145" s="951" t="s">
        <v>602</v>
      </c>
      <c r="G145" s="1577" t="s">
        <v>405</v>
      </c>
      <c r="H145" s="901" t="s">
        <v>317</v>
      </c>
      <c r="I145" s="901" t="s">
        <v>356</v>
      </c>
      <c r="J145" s="901" t="s">
        <v>1582</v>
      </c>
      <c r="K145" s="901" t="s">
        <v>357</v>
      </c>
      <c r="L145" s="919" t="s">
        <v>1586</v>
      </c>
      <c r="M145" s="1574">
        <f t="shared" si="22"/>
        <v>1</v>
      </c>
      <c r="N145" s="921"/>
      <c r="O145" s="921"/>
      <c r="P145" s="921">
        <v>1</v>
      </c>
      <c r="Q145" s="921"/>
      <c r="R145" s="921"/>
      <c r="S145" s="921"/>
      <c r="T145" s="921"/>
      <c r="U145" s="921"/>
      <c r="V145" s="921"/>
      <c r="W145" s="921"/>
      <c r="X145" s="932"/>
      <c r="Y145" s="150"/>
    </row>
    <row r="146" spans="1:25" ht="21">
      <c r="A146" s="901" t="s">
        <v>1602</v>
      </c>
      <c r="B146" s="919">
        <v>20</v>
      </c>
      <c r="C146" s="919">
        <v>35</v>
      </c>
      <c r="D146" s="937" t="s">
        <v>132</v>
      </c>
      <c r="E146" s="919">
        <v>0.5</v>
      </c>
      <c r="F146" s="951" t="s">
        <v>602</v>
      </c>
      <c r="G146" s="1577" t="s">
        <v>405</v>
      </c>
      <c r="H146" s="901" t="s">
        <v>317</v>
      </c>
      <c r="I146" s="901" t="s">
        <v>356</v>
      </c>
      <c r="J146" s="901" t="s">
        <v>1582</v>
      </c>
      <c r="K146" s="901" t="s">
        <v>357</v>
      </c>
      <c r="L146" s="919" t="s">
        <v>1583</v>
      </c>
      <c r="M146" s="1574">
        <f t="shared" si="22"/>
        <v>0.5</v>
      </c>
      <c r="N146" s="921"/>
      <c r="O146" s="921"/>
      <c r="P146" s="921">
        <v>0.3</v>
      </c>
      <c r="Q146" s="921"/>
      <c r="R146" s="921">
        <v>0.2</v>
      </c>
      <c r="S146" s="921"/>
      <c r="T146" s="921"/>
      <c r="U146" s="921"/>
      <c r="V146" s="921"/>
      <c r="W146" s="921"/>
      <c r="X146" s="932"/>
      <c r="Y146" s="150"/>
    </row>
    <row r="147" spans="1:25" ht="21">
      <c r="A147" s="901" t="s">
        <v>1602</v>
      </c>
      <c r="B147" s="919">
        <v>21</v>
      </c>
      <c r="C147" s="919">
        <v>35</v>
      </c>
      <c r="D147" s="937" t="s">
        <v>1605</v>
      </c>
      <c r="E147" s="919">
        <v>1</v>
      </c>
      <c r="F147" s="951" t="s">
        <v>602</v>
      </c>
      <c r="G147" s="1577" t="s">
        <v>405</v>
      </c>
      <c r="H147" s="901" t="s">
        <v>317</v>
      </c>
      <c r="I147" s="901" t="s">
        <v>356</v>
      </c>
      <c r="J147" s="901" t="s">
        <v>1582</v>
      </c>
      <c r="K147" s="901" t="s">
        <v>357</v>
      </c>
      <c r="L147" s="919" t="s">
        <v>1611</v>
      </c>
      <c r="M147" s="1574">
        <f t="shared" si="22"/>
        <v>1</v>
      </c>
      <c r="N147" s="921"/>
      <c r="O147" s="921"/>
      <c r="P147" s="921">
        <v>1</v>
      </c>
      <c r="Q147" s="921"/>
      <c r="R147" s="921"/>
      <c r="S147" s="921"/>
      <c r="T147" s="921"/>
      <c r="U147" s="921"/>
      <c r="V147" s="921"/>
      <c r="W147" s="921"/>
      <c r="X147" s="932"/>
      <c r="Y147" s="150"/>
    </row>
    <row r="148" spans="1:25" ht="21">
      <c r="A148" s="901" t="s">
        <v>1602</v>
      </c>
      <c r="B148" s="919">
        <v>22</v>
      </c>
      <c r="C148" s="919">
        <v>37</v>
      </c>
      <c r="D148" s="937" t="s">
        <v>338</v>
      </c>
      <c r="E148" s="919">
        <v>1</v>
      </c>
      <c r="F148" s="951" t="s">
        <v>602</v>
      </c>
      <c r="G148" s="901" t="s">
        <v>1477</v>
      </c>
      <c r="H148" s="901" t="s">
        <v>317</v>
      </c>
      <c r="I148" s="901" t="s">
        <v>356</v>
      </c>
      <c r="J148" s="901" t="s">
        <v>1582</v>
      </c>
      <c r="K148" s="901" t="s">
        <v>357</v>
      </c>
      <c r="L148" s="919" t="s">
        <v>1591</v>
      </c>
      <c r="M148" s="1574">
        <f t="shared" si="22"/>
        <v>1</v>
      </c>
      <c r="N148" s="921"/>
      <c r="O148" s="921"/>
      <c r="P148" s="921">
        <v>1</v>
      </c>
      <c r="Q148" s="921"/>
      <c r="R148" s="921"/>
      <c r="S148" s="921"/>
      <c r="T148" s="921"/>
      <c r="U148" s="921"/>
      <c r="V148" s="921"/>
      <c r="W148" s="921"/>
      <c r="X148" s="932"/>
      <c r="Y148" s="150"/>
    </row>
    <row r="149" spans="1:25" ht="21">
      <c r="A149" s="901" t="s">
        <v>1602</v>
      </c>
      <c r="B149" s="919">
        <v>23</v>
      </c>
      <c r="C149" s="919">
        <v>37</v>
      </c>
      <c r="D149" s="937" t="s">
        <v>550</v>
      </c>
      <c r="E149" s="919">
        <v>1</v>
      </c>
      <c r="F149" s="951" t="s">
        <v>602</v>
      </c>
      <c r="G149" s="1577" t="s">
        <v>405</v>
      </c>
      <c r="H149" s="901" t="s">
        <v>317</v>
      </c>
      <c r="I149" s="901" t="s">
        <v>356</v>
      </c>
      <c r="J149" s="901" t="s">
        <v>1582</v>
      </c>
      <c r="K149" s="901" t="s">
        <v>357</v>
      </c>
      <c r="L149" s="919" t="s">
        <v>1612</v>
      </c>
      <c r="M149" s="1574">
        <f t="shared" si="22"/>
        <v>1</v>
      </c>
      <c r="N149" s="921"/>
      <c r="O149" s="921"/>
      <c r="P149" s="921">
        <v>1</v>
      </c>
      <c r="Q149" s="921"/>
      <c r="R149" s="921"/>
      <c r="S149" s="921"/>
      <c r="T149" s="921"/>
      <c r="U149" s="921"/>
      <c r="V149" s="921"/>
      <c r="W149" s="921"/>
      <c r="X149" s="932"/>
      <c r="Y149" s="150"/>
    </row>
    <row r="150" spans="1:25" ht="21">
      <c r="A150" s="901" t="s">
        <v>1592</v>
      </c>
      <c r="B150" s="919">
        <v>24</v>
      </c>
      <c r="C150" s="919">
        <v>46</v>
      </c>
      <c r="D150" s="929">
        <v>2</v>
      </c>
      <c r="E150" s="919">
        <v>1</v>
      </c>
      <c r="F150" s="951" t="s">
        <v>602</v>
      </c>
      <c r="G150" s="1577" t="s">
        <v>405</v>
      </c>
      <c r="H150" s="901" t="s">
        <v>317</v>
      </c>
      <c r="I150" s="901" t="s">
        <v>356</v>
      </c>
      <c r="J150" s="901" t="s">
        <v>1582</v>
      </c>
      <c r="K150" s="901" t="s">
        <v>357</v>
      </c>
      <c r="L150" s="919" t="s">
        <v>358</v>
      </c>
      <c r="M150" s="1574">
        <f t="shared" si="22"/>
        <v>1</v>
      </c>
      <c r="N150" s="921"/>
      <c r="O150" s="921"/>
      <c r="P150" s="921">
        <v>1</v>
      </c>
      <c r="Q150" s="921"/>
      <c r="R150" s="921"/>
      <c r="S150" s="921"/>
      <c r="T150" s="921"/>
      <c r="U150" s="921"/>
      <c r="V150" s="921"/>
      <c r="W150" s="921"/>
      <c r="X150" s="932"/>
      <c r="Y150" s="150"/>
    </row>
    <row r="151" spans="1:25" ht="21">
      <c r="A151" s="901" t="s">
        <v>1592</v>
      </c>
      <c r="B151" s="919">
        <v>25</v>
      </c>
      <c r="C151" s="919">
        <v>46</v>
      </c>
      <c r="D151" s="937" t="s">
        <v>1204</v>
      </c>
      <c r="E151" s="919">
        <v>1</v>
      </c>
      <c r="F151" s="951" t="s">
        <v>891</v>
      </c>
      <c r="G151" s="1577" t="s">
        <v>405</v>
      </c>
      <c r="H151" s="901" t="s">
        <v>317</v>
      </c>
      <c r="I151" s="901" t="s">
        <v>356</v>
      </c>
      <c r="J151" s="901" t="s">
        <v>1582</v>
      </c>
      <c r="K151" s="901" t="s">
        <v>357</v>
      </c>
      <c r="L151" s="919" t="s">
        <v>1613</v>
      </c>
      <c r="M151" s="1574">
        <f t="shared" si="22"/>
        <v>1</v>
      </c>
      <c r="N151" s="921"/>
      <c r="O151" s="921"/>
      <c r="P151" s="921">
        <v>1</v>
      </c>
      <c r="Q151" s="921"/>
      <c r="R151" s="921"/>
      <c r="S151" s="921"/>
      <c r="T151" s="921"/>
      <c r="U151" s="921"/>
      <c r="V151" s="921"/>
      <c r="W151" s="921"/>
      <c r="X151" s="932"/>
      <c r="Y151" s="150"/>
    </row>
    <row r="152" spans="1:25" ht="14.25">
      <c r="A152" s="913" t="s">
        <v>192</v>
      </c>
      <c r="B152" s="913"/>
      <c r="C152" s="913"/>
      <c r="D152" s="913"/>
      <c r="E152" s="913">
        <f>E151+E150+E149+E148+E147+E146+E145+E144+E143+E142+E141+E140+E139+E138+E137+E136+E135+E134+E133+E132+E131+E130+E129+E128+E127</f>
        <v>24</v>
      </c>
      <c r="F152" s="913"/>
      <c r="G152" s="913"/>
      <c r="H152" s="913"/>
      <c r="I152" s="913"/>
      <c r="J152" s="913"/>
      <c r="K152" s="913"/>
      <c r="L152" s="913"/>
      <c r="M152" s="913"/>
      <c r="N152" s="913"/>
      <c r="O152" s="913"/>
      <c r="P152" s="913"/>
      <c r="Q152" s="913"/>
      <c r="R152" s="913"/>
      <c r="S152" s="913"/>
      <c r="T152" s="913"/>
      <c r="U152" s="913"/>
      <c r="V152" s="913"/>
      <c r="W152" s="913"/>
      <c r="X152" s="913"/>
      <c r="Y152" s="913"/>
    </row>
    <row r="153" spans="1:25" ht="14.25">
      <c r="A153" s="913" t="s">
        <v>199</v>
      </c>
      <c r="B153" s="913"/>
      <c r="C153" s="913"/>
      <c r="D153" s="913"/>
      <c r="E153" s="1594">
        <f>E152+E126+E112+E102+E83+E65+E49+E38+E21</f>
        <v>104.30000000000001</v>
      </c>
      <c r="F153" s="913"/>
      <c r="G153" s="913"/>
      <c r="H153" s="913"/>
      <c r="I153" s="913"/>
      <c r="J153" s="913"/>
      <c r="K153" s="913"/>
      <c r="L153" s="913"/>
      <c r="M153" s="913"/>
      <c r="N153" s="913"/>
      <c r="O153" s="913"/>
      <c r="P153" s="913"/>
      <c r="Q153" s="913"/>
      <c r="R153" s="913"/>
      <c r="S153" s="913"/>
      <c r="T153" s="913"/>
      <c r="U153" s="913"/>
      <c r="V153" s="913"/>
      <c r="W153" s="913"/>
      <c r="X153" s="913"/>
      <c r="Y153" s="913"/>
    </row>
  </sheetData>
  <sheetProtection/>
  <mergeCells count="2">
    <mergeCell ref="V7:Y7"/>
    <mergeCell ref="Y8:Y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V210"/>
  <sheetViews>
    <sheetView zoomScale="75" zoomScaleNormal="75" zoomScalePageLayoutView="0" workbookViewId="0" topLeftCell="A1">
      <selection activeCell="D211" sqref="D211"/>
    </sheetView>
  </sheetViews>
  <sheetFormatPr defaultColWidth="9.140625" defaultRowHeight="15"/>
  <cols>
    <col min="1" max="1" width="28.7109375" style="0" customWidth="1"/>
    <col min="2" max="2" width="13.00390625" style="0" customWidth="1"/>
    <col min="3" max="3" width="8.140625" style="0" customWidth="1"/>
    <col min="4" max="4" width="13.28125" style="0" customWidth="1"/>
    <col min="5" max="5" width="12.57421875" style="0" customWidth="1"/>
    <col min="6" max="6" width="13.28125" style="0" customWidth="1"/>
    <col min="7" max="7" width="29.28125" style="0" customWidth="1"/>
    <col min="8" max="8" width="15.28125" style="0" customWidth="1"/>
    <col min="9" max="9" width="16.421875" style="0" customWidth="1"/>
    <col min="10" max="10" width="15.7109375" style="0" customWidth="1"/>
    <col min="11" max="11" width="17.28125" style="0" customWidth="1"/>
    <col min="12" max="12" width="26.28125" style="0" customWidth="1"/>
    <col min="13" max="13" width="14.28125" style="51" customWidth="1"/>
    <col min="14" max="14" width="11.421875" style="0" customWidth="1"/>
    <col min="15" max="15" width="12.28125" style="0" customWidth="1"/>
    <col min="16" max="16" width="10.28125" style="0" customWidth="1"/>
    <col min="17" max="17" width="10.57421875" style="0" customWidth="1"/>
    <col min="18" max="18" width="7.28125" style="0" customWidth="1"/>
    <col min="19" max="19" width="6.421875" style="0" customWidth="1"/>
    <col min="20" max="20" width="6.7109375" style="0" customWidth="1"/>
    <col min="21" max="21" width="10.140625" style="0" customWidth="1"/>
  </cols>
  <sheetData>
    <row r="1" spans="1:22" ht="17.25">
      <c r="A1" s="2206" t="s">
        <v>200</v>
      </c>
      <c r="B1" s="2206"/>
      <c r="C1" s="2206"/>
      <c r="D1" s="2206"/>
      <c r="E1" s="2206"/>
      <c r="F1" s="2206"/>
      <c r="G1" s="2206"/>
      <c r="H1" s="2206"/>
      <c r="I1" s="2206"/>
      <c r="J1" s="2206"/>
      <c r="K1" s="2206"/>
      <c r="L1" s="2206"/>
      <c r="M1" s="2206"/>
      <c r="N1" s="2206"/>
      <c r="O1" s="2206"/>
      <c r="P1" s="2206"/>
      <c r="Q1" s="2206"/>
      <c r="R1" s="2206"/>
      <c r="S1" s="2206"/>
      <c r="T1" s="708"/>
      <c r="U1" s="708"/>
      <c r="V1" s="52"/>
    </row>
    <row r="2" spans="1:22" ht="17.25">
      <c r="A2" s="2206" t="s">
        <v>201</v>
      </c>
      <c r="B2" s="2206"/>
      <c r="C2" s="2206"/>
      <c r="D2" s="2206"/>
      <c r="E2" s="2206"/>
      <c r="F2" s="2206"/>
      <c r="G2" s="2206"/>
      <c r="H2" s="2206"/>
      <c r="I2" s="2206"/>
      <c r="J2" s="2206"/>
      <c r="K2" s="2206"/>
      <c r="L2" s="2206"/>
      <c r="M2" s="2206"/>
      <c r="N2" s="2206"/>
      <c r="O2" s="2206"/>
      <c r="P2" s="2206"/>
      <c r="Q2" s="2206"/>
      <c r="R2" s="2206"/>
      <c r="S2" s="2206"/>
      <c r="T2" s="708"/>
      <c r="U2" s="708"/>
      <c r="V2" s="52"/>
    </row>
    <row r="3" spans="1:22" ht="17.25">
      <c r="A3" s="707"/>
      <c r="B3" s="707"/>
      <c r="C3" s="707"/>
      <c r="D3" s="707"/>
      <c r="E3" s="707"/>
      <c r="F3" s="707"/>
      <c r="G3" s="707"/>
      <c r="H3" s="707"/>
      <c r="I3" s="707" t="s">
        <v>202</v>
      </c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8"/>
      <c r="U3" s="708"/>
      <c r="V3" s="52"/>
    </row>
    <row r="4" spans="1:22" ht="17.25">
      <c r="A4" s="707"/>
      <c r="B4" s="707"/>
      <c r="C4" s="707"/>
      <c r="D4" s="707"/>
      <c r="E4" s="707"/>
      <c r="F4" s="707"/>
      <c r="G4" s="707"/>
      <c r="H4" s="707"/>
      <c r="I4" s="707" t="s">
        <v>1614</v>
      </c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8"/>
      <c r="U4" s="708"/>
      <c r="V4" s="52"/>
    </row>
    <row r="5" spans="1:22" ht="17.25">
      <c r="A5" s="708"/>
      <c r="B5" s="708"/>
      <c r="C5" s="708"/>
      <c r="D5" s="708"/>
      <c r="E5" s="708"/>
      <c r="F5" s="708"/>
      <c r="G5" s="708"/>
      <c r="H5" s="708"/>
      <c r="I5" s="709"/>
      <c r="J5" s="708"/>
      <c r="K5" s="708"/>
      <c r="L5" s="708"/>
      <c r="M5" s="709"/>
      <c r="N5" s="708"/>
      <c r="O5" s="708"/>
      <c r="P5" s="708"/>
      <c r="Q5" s="708"/>
      <c r="R5" s="708"/>
      <c r="S5" s="708"/>
      <c r="T5" s="708"/>
      <c r="U5" s="708"/>
      <c r="V5" s="52"/>
    </row>
    <row r="6" spans="1:22" ht="17.25">
      <c r="A6" s="710" t="s">
        <v>203</v>
      </c>
      <c r="B6" s="711" t="s">
        <v>204</v>
      </c>
      <c r="C6" s="712" t="s">
        <v>379</v>
      </c>
      <c r="D6" s="711" t="s">
        <v>380</v>
      </c>
      <c r="E6" s="712" t="s">
        <v>205</v>
      </c>
      <c r="F6" s="711" t="s">
        <v>726</v>
      </c>
      <c r="G6" s="713" t="s">
        <v>206</v>
      </c>
      <c r="H6" s="711" t="s">
        <v>207</v>
      </c>
      <c r="I6" s="2207" t="s">
        <v>254</v>
      </c>
      <c r="J6" s="2207"/>
      <c r="K6" s="2208" t="s">
        <v>255</v>
      </c>
      <c r="L6" s="714" t="s">
        <v>256</v>
      </c>
      <c r="M6" s="2207" t="s">
        <v>208</v>
      </c>
      <c r="N6" s="2207"/>
      <c r="O6" s="2207"/>
      <c r="P6" s="2207"/>
      <c r="Q6" s="2207"/>
      <c r="R6" s="2207"/>
      <c r="S6" s="2207"/>
      <c r="T6" s="2207"/>
      <c r="U6" s="2207"/>
      <c r="V6" s="2207"/>
    </row>
    <row r="7" spans="1:22" ht="17.25">
      <c r="A7" s="715"/>
      <c r="B7" s="716" t="s">
        <v>209</v>
      </c>
      <c r="C7" s="717"/>
      <c r="D7" s="716"/>
      <c r="E7" s="717" t="s">
        <v>210</v>
      </c>
      <c r="F7" s="716" t="s">
        <v>733</v>
      </c>
      <c r="G7" s="718" t="s">
        <v>211</v>
      </c>
      <c r="H7" s="716" t="s">
        <v>979</v>
      </c>
      <c r="I7" s="718" t="s">
        <v>103</v>
      </c>
      <c r="J7" s="711" t="s">
        <v>104</v>
      </c>
      <c r="K7" s="2208"/>
      <c r="L7" s="719"/>
      <c r="M7" s="720" t="s">
        <v>861</v>
      </c>
      <c r="N7" s="2207" t="s">
        <v>212</v>
      </c>
      <c r="O7" s="2207"/>
      <c r="P7" s="2207"/>
      <c r="Q7" s="2207"/>
      <c r="R7" s="2207"/>
      <c r="S7" s="2207"/>
      <c r="T7" s="2207"/>
      <c r="U7" s="2207"/>
      <c r="V7" s="2207"/>
    </row>
    <row r="8" spans="1:22" ht="17.25">
      <c r="A8" s="721"/>
      <c r="B8" s="722" t="s">
        <v>213</v>
      </c>
      <c r="C8" s="723"/>
      <c r="D8" s="722"/>
      <c r="E8" s="723"/>
      <c r="F8" s="722"/>
      <c r="G8" s="724" t="s">
        <v>214</v>
      </c>
      <c r="H8" s="722" t="s">
        <v>865</v>
      </c>
      <c r="I8" s="724" t="s">
        <v>399</v>
      </c>
      <c r="J8" s="722" t="s">
        <v>979</v>
      </c>
      <c r="K8" s="2208"/>
      <c r="L8" s="720"/>
      <c r="M8" s="720" t="s">
        <v>985</v>
      </c>
      <c r="N8" s="725" t="s">
        <v>403</v>
      </c>
      <c r="O8" s="720" t="s">
        <v>408</v>
      </c>
      <c r="P8" s="720" t="s">
        <v>407</v>
      </c>
      <c r="Q8" s="720" t="s">
        <v>404</v>
      </c>
      <c r="R8" s="720" t="s">
        <v>478</v>
      </c>
      <c r="S8" s="720" t="s">
        <v>215</v>
      </c>
      <c r="T8" s="726" t="s">
        <v>216</v>
      </c>
      <c r="U8" s="726" t="s">
        <v>217</v>
      </c>
      <c r="V8" s="727" t="s">
        <v>218</v>
      </c>
    </row>
    <row r="9" spans="1:22" ht="17.25">
      <c r="A9" s="2209" t="s">
        <v>222</v>
      </c>
      <c r="B9" s="2209"/>
      <c r="C9" s="2209"/>
      <c r="D9" s="2209"/>
      <c r="E9" s="2209"/>
      <c r="F9" s="2209"/>
      <c r="G9" s="2209"/>
      <c r="H9" s="2209"/>
      <c r="I9" s="2209"/>
      <c r="J9" s="2209"/>
      <c r="K9" s="2209"/>
      <c r="L9" s="2209"/>
      <c r="M9" s="2209"/>
      <c r="N9" s="2209"/>
      <c r="O9" s="2209"/>
      <c r="P9" s="2209"/>
      <c r="Q9" s="2209"/>
      <c r="R9" s="2209"/>
      <c r="S9" s="2209"/>
      <c r="T9" s="2209"/>
      <c r="U9" s="2209"/>
      <c r="V9" s="2209"/>
    </row>
    <row r="10" spans="1:22" ht="18">
      <c r="A10" s="1162" t="s">
        <v>225</v>
      </c>
      <c r="B10" s="1163">
        <v>1</v>
      </c>
      <c r="C10" s="1163">
        <v>8</v>
      </c>
      <c r="D10" s="1163" t="s">
        <v>1616</v>
      </c>
      <c r="E10" s="1595">
        <v>0.8</v>
      </c>
      <c r="F10" s="1163" t="s">
        <v>404</v>
      </c>
      <c r="G10" s="1596" t="s">
        <v>1617</v>
      </c>
      <c r="H10" s="1163" t="s">
        <v>1044</v>
      </c>
      <c r="I10" s="1163" t="s">
        <v>272</v>
      </c>
      <c r="J10" s="1163" t="s">
        <v>1003</v>
      </c>
      <c r="K10" s="1163" t="s">
        <v>226</v>
      </c>
      <c r="L10" s="1163" t="s">
        <v>1618</v>
      </c>
      <c r="M10" s="1167">
        <f>N10+O10+P10+Q10+R10+S10+T10+U10+V10</f>
        <v>2</v>
      </c>
      <c r="N10" s="1164"/>
      <c r="O10" s="1164"/>
      <c r="P10" s="1164"/>
      <c r="Q10" s="1164">
        <v>2</v>
      </c>
      <c r="R10" s="1164"/>
      <c r="S10" s="1164"/>
      <c r="T10" s="1167"/>
      <c r="U10" s="1165"/>
      <c r="V10" s="1168"/>
    </row>
    <row r="11" spans="1:22" ht="18">
      <c r="A11" s="1162" t="s">
        <v>225</v>
      </c>
      <c r="B11" s="1163">
        <v>2</v>
      </c>
      <c r="C11" s="1163">
        <v>9</v>
      </c>
      <c r="D11" s="1163">
        <v>37</v>
      </c>
      <c r="E11" s="1595">
        <v>0.9</v>
      </c>
      <c r="F11" s="1163" t="s">
        <v>403</v>
      </c>
      <c r="G11" s="1596" t="s">
        <v>1617</v>
      </c>
      <c r="H11" s="1163" t="s">
        <v>1044</v>
      </c>
      <c r="I11" s="1163" t="s">
        <v>272</v>
      </c>
      <c r="J11" s="1163" t="s">
        <v>1003</v>
      </c>
      <c r="K11" s="1163" t="s">
        <v>223</v>
      </c>
      <c r="L11" s="1163" t="s">
        <v>224</v>
      </c>
      <c r="M11" s="1167">
        <f>N11+O11+P11+Q11+R11+S11+T11+U11+V11</f>
        <v>4.5</v>
      </c>
      <c r="N11" s="1164">
        <v>3.6</v>
      </c>
      <c r="O11" s="1164">
        <v>0.9</v>
      </c>
      <c r="P11" s="1164"/>
      <c r="Q11" s="1164"/>
      <c r="R11" s="1164"/>
      <c r="S11" s="1164"/>
      <c r="T11" s="1167"/>
      <c r="U11" s="1165"/>
      <c r="V11" s="1168"/>
    </row>
    <row r="12" spans="1:22" ht="18">
      <c r="A12" s="1162" t="s">
        <v>225</v>
      </c>
      <c r="B12" s="1163">
        <v>3</v>
      </c>
      <c r="C12" s="1163">
        <v>8</v>
      </c>
      <c r="D12" s="1163">
        <v>36</v>
      </c>
      <c r="E12" s="1595">
        <v>1</v>
      </c>
      <c r="F12" s="1163" t="s">
        <v>404</v>
      </c>
      <c r="G12" s="1596" t="s">
        <v>1617</v>
      </c>
      <c r="H12" s="1163" t="s">
        <v>1619</v>
      </c>
      <c r="I12" s="1163" t="s">
        <v>272</v>
      </c>
      <c r="J12" s="1163" t="s">
        <v>1003</v>
      </c>
      <c r="K12" s="1163" t="s">
        <v>226</v>
      </c>
      <c r="L12" s="1163" t="s">
        <v>484</v>
      </c>
      <c r="M12" s="1167">
        <f>N12+O12+P12+Q12+R12+S12+T12+U12+V12</f>
        <v>2.5</v>
      </c>
      <c r="N12" s="1164"/>
      <c r="O12" s="1164"/>
      <c r="P12" s="1164"/>
      <c r="Q12" s="1164">
        <v>2.5</v>
      </c>
      <c r="R12" s="1164"/>
      <c r="S12" s="1164"/>
      <c r="T12" s="1167"/>
      <c r="U12" s="1165"/>
      <c r="V12" s="1168"/>
    </row>
    <row r="13" spans="1:22" ht="18">
      <c r="A13" s="1162" t="s">
        <v>225</v>
      </c>
      <c r="B13" s="1163">
        <v>4</v>
      </c>
      <c r="C13" s="1163">
        <v>9</v>
      </c>
      <c r="D13" s="1163">
        <v>36</v>
      </c>
      <c r="E13" s="1595">
        <v>0.7</v>
      </c>
      <c r="F13" s="1163" t="s">
        <v>403</v>
      </c>
      <c r="G13" s="1596" t="s">
        <v>1617</v>
      </c>
      <c r="H13" s="1163" t="s">
        <v>1619</v>
      </c>
      <c r="I13" s="1163" t="s">
        <v>272</v>
      </c>
      <c r="J13" s="1163" t="s">
        <v>1003</v>
      </c>
      <c r="K13" s="1163" t="s">
        <v>223</v>
      </c>
      <c r="L13" s="1163" t="s">
        <v>224</v>
      </c>
      <c r="M13" s="1167">
        <f>N13+O13+P13+Q13+R13+S13+T13+U13+V13</f>
        <v>3.5</v>
      </c>
      <c r="N13" s="1164">
        <v>2.8</v>
      </c>
      <c r="O13" s="1164">
        <v>0.7</v>
      </c>
      <c r="P13" s="1164"/>
      <c r="Q13" s="1164"/>
      <c r="R13" s="1164"/>
      <c r="S13" s="1164"/>
      <c r="T13" s="1167"/>
      <c r="U13" s="1165"/>
      <c r="V13" s="1168"/>
    </row>
    <row r="14" spans="1:22" ht="18">
      <c r="A14" s="1169" t="s">
        <v>394</v>
      </c>
      <c r="B14" s="1169"/>
      <c r="C14" s="1169"/>
      <c r="D14" s="1169"/>
      <c r="E14" s="1173">
        <f>SUM(E10:E13)</f>
        <v>3.4000000000000004</v>
      </c>
      <c r="F14" s="1170"/>
      <c r="G14" s="1170"/>
      <c r="H14" s="1171"/>
      <c r="I14" s="1170"/>
      <c r="J14" s="1170"/>
      <c r="K14" s="1170"/>
      <c r="L14" s="1170"/>
      <c r="M14" s="1172">
        <f>M13+M12+M11+M10</f>
        <v>12.5</v>
      </c>
      <c r="N14" s="1172">
        <f aca="true" t="shared" si="0" ref="N14:V14">SUM(N10:N13)</f>
        <v>6.4</v>
      </c>
      <c r="O14" s="1172">
        <f t="shared" si="0"/>
        <v>1.6</v>
      </c>
      <c r="P14" s="1172">
        <f t="shared" si="0"/>
        <v>0</v>
      </c>
      <c r="Q14" s="1172">
        <f t="shared" si="0"/>
        <v>4.5</v>
      </c>
      <c r="R14" s="1172">
        <f t="shared" si="0"/>
        <v>0</v>
      </c>
      <c r="S14" s="1172">
        <f t="shared" si="0"/>
        <v>0</v>
      </c>
      <c r="T14" s="1172">
        <f t="shared" si="0"/>
        <v>0</v>
      </c>
      <c r="U14" s="1172">
        <f t="shared" si="0"/>
        <v>0</v>
      </c>
      <c r="V14" s="1172">
        <f t="shared" si="0"/>
        <v>0</v>
      </c>
    </row>
    <row r="15" spans="1:22" ht="17.25">
      <c r="A15" s="2209" t="s">
        <v>228</v>
      </c>
      <c r="B15" s="2209"/>
      <c r="C15" s="2209"/>
      <c r="D15" s="2209"/>
      <c r="E15" s="2209"/>
      <c r="F15" s="2209"/>
      <c r="G15" s="2209"/>
      <c r="H15" s="2209"/>
      <c r="I15" s="2209"/>
      <c r="J15" s="2209"/>
      <c r="K15" s="2209"/>
      <c r="L15" s="2209"/>
      <c r="M15" s="2209"/>
      <c r="N15" s="2209"/>
      <c r="O15" s="2209"/>
      <c r="P15" s="2209"/>
      <c r="Q15" s="2209"/>
      <c r="R15" s="2209"/>
      <c r="S15" s="2209"/>
      <c r="T15" s="2209"/>
      <c r="U15" s="2209"/>
      <c r="V15" s="2209"/>
    </row>
    <row r="16" spans="1:22" ht="18">
      <c r="A16" s="1182" t="s">
        <v>1620</v>
      </c>
      <c r="B16" s="1182">
        <v>1</v>
      </c>
      <c r="C16" s="1182">
        <v>3</v>
      </c>
      <c r="D16" s="1182">
        <v>52</v>
      </c>
      <c r="E16" s="1597">
        <v>0.6</v>
      </c>
      <c r="F16" s="1182" t="s">
        <v>403</v>
      </c>
      <c r="G16" s="1194" t="s">
        <v>229</v>
      </c>
      <c r="H16" s="1182" t="s">
        <v>1621</v>
      </c>
      <c r="I16" s="1182" t="s">
        <v>272</v>
      </c>
      <c r="J16" s="1182" t="s">
        <v>1003</v>
      </c>
      <c r="K16" s="1182" t="s">
        <v>1622</v>
      </c>
      <c r="L16" s="1182" t="s">
        <v>224</v>
      </c>
      <c r="M16" s="1166">
        <v>3</v>
      </c>
      <c r="N16" s="1166">
        <v>2.4</v>
      </c>
      <c r="O16" s="1166">
        <v>0.6</v>
      </c>
      <c r="P16" s="1598"/>
      <c r="Q16" s="1598"/>
      <c r="R16" s="1598"/>
      <c r="S16" s="1175"/>
      <c r="T16" s="1175"/>
      <c r="U16" s="1175"/>
      <c r="V16" s="1599"/>
    </row>
    <row r="17" spans="1:22" ht="18">
      <c r="A17" s="1170" t="s">
        <v>1623</v>
      </c>
      <c r="B17" s="1182">
        <v>2</v>
      </c>
      <c r="C17" s="1182">
        <v>10</v>
      </c>
      <c r="D17" s="1182">
        <v>12</v>
      </c>
      <c r="E17" s="1597">
        <v>0.8</v>
      </c>
      <c r="F17" s="1182" t="s">
        <v>403</v>
      </c>
      <c r="G17" s="1194" t="s">
        <v>238</v>
      </c>
      <c r="H17" s="1182" t="s">
        <v>1621</v>
      </c>
      <c r="I17" s="1182" t="s">
        <v>272</v>
      </c>
      <c r="J17" s="1182" t="s">
        <v>1003</v>
      </c>
      <c r="K17" s="1182" t="s">
        <v>537</v>
      </c>
      <c r="L17" s="1182" t="s">
        <v>1624</v>
      </c>
      <c r="M17" s="1166">
        <v>2.64</v>
      </c>
      <c r="N17" s="1166">
        <v>2.112</v>
      </c>
      <c r="O17" s="1166">
        <v>0.528</v>
      </c>
      <c r="P17" s="1598"/>
      <c r="Q17" s="1598"/>
      <c r="R17" s="1598"/>
      <c r="S17" s="1175"/>
      <c r="T17" s="1175"/>
      <c r="U17" s="1175"/>
      <c r="V17" s="1599"/>
    </row>
    <row r="18" spans="1:22" ht="18">
      <c r="A18" s="1182" t="s">
        <v>1623</v>
      </c>
      <c r="B18" s="1182">
        <v>3</v>
      </c>
      <c r="C18" s="1182">
        <v>10</v>
      </c>
      <c r="D18" s="1182" t="s">
        <v>1625</v>
      </c>
      <c r="E18" s="1597">
        <v>0.9</v>
      </c>
      <c r="F18" s="1182" t="s">
        <v>403</v>
      </c>
      <c r="G18" s="1194" t="s">
        <v>238</v>
      </c>
      <c r="H18" s="1182" t="s">
        <v>1621</v>
      </c>
      <c r="I18" s="1182" t="s">
        <v>272</v>
      </c>
      <c r="J18" s="1182" t="s">
        <v>1003</v>
      </c>
      <c r="K18" s="1182" t="s">
        <v>1622</v>
      </c>
      <c r="L18" s="1182" t="s">
        <v>224</v>
      </c>
      <c r="M18" s="1166">
        <v>4.5</v>
      </c>
      <c r="N18" s="1166">
        <v>3.6</v>
      </c>
      <c r="O18" s="1166">
        <v>0.9</v>
      </c>
      <c r="P18" s="1598"/>
      <c r="Q18" s="1598"/>
      <c r="R18" s="1598"/>
      <c r="S18" s="1175"/>
      <c r="T18" s="1175"/>
      <c r="U18" s="1175"/>
      <c r="V18" s="1599"/>
    </row>
    <row r="19" spans="1:22" ht="18">
      <c r="A19" s="1182" t="s">
        <v>1626</v>
      </c>
      <c r="B19" s="1182">
        <v>4</v>
      </c>
      <c r="C19" s="1182">
        <v>13</v>
      </c>
      <c r="D19" s="1182" t="s">
        <v>1627</v>
      </c>
      <c r="E19" s="1597">
        <v>0.7</v>
      </c>
      <c r="F19" s="1182" t="s">
        <v>403</v>
      </c>
      <c r="G19" s="1194" t="s">
        <v>238</v>
      </c>
      <c r="H19" s="1182" t="s">
        <v>1621</v>
      </c>
      <c r="I19" s="1182" t="s">
        <v>272</v>
      </c>
      <c r="J19" s="1182" t="s">
        <v>1003</v>
      </c>
      <c r="K19" s="1182" t="s">
        <v>1622</v>
      </c>
      <c r="L19" s="1182" t="s">
        <v>224</v>
      </c>
      <c r="M19" s="1166">
        <v>3.5</v>
      </c>
      <c r="N19" s="1166">
        <v>2.8</v>
      </c>
      <c r="O19" s="1166">
        <v>0.7</v>
      </c>
      <c r="P19" s="1598"/>
      <c r="Q19" s="1598"/>
      <c r="R19" s="1598"/>
      <c r="S19" s="1175"/>
      <c r="T19" s="1175"/>
      <c r="U19" s="1175"/>
      <c r="V19" s="1599"/>
    </row>
    <row r="20" spans="1:22" ht="18">
      <c r="A20" s="1182" t="s">
        <v>1628</v>
      </c>
      <c r="B20" s="1182">
        <v>5</v>
      </c>
      <c r="C20" s="1182">
        <v>18</v>
      </c>
      <c r="D20" s="1182" t="s">
        <v>1629</v>
      </c>
      <c r="E20" s="1597">
        <v>1</v>
      </c>
      <c r="F20" s="1182" t="s">
        <v>403</v>
      </c>
      <c r="G20" s="1194" t="s">
        <v>238</v>
      </c>
      <c r="H20" s="1182" t="s">
        <v>1621</v>
      </c>
      <c r="I20" s="1182" t="s">
        <v>272</v>
      </c>
      <c r="J20" s="1182" t="s">
        <v>1003</v>
      </c>
      <c r="K20" s="1182" t="s">
        <v>1622</v>
      </c>
      <c r="L20" s="1182" t="s">
        <v>224</v>
      </c>
      <c r="M20" s="1166">
        <v>5</v>
      </c>
      <c r="N20" s="1166">
        <v>4</v>
      </c>
      <c r="O20" s="1166">
        <v>1</v>
      </c>
      <c r="P20" s="1598"/>
      <c r="Q20" s="1598"/>
      <c r="R20" s="1598"/>
      <c r="S20" s="1175"/>
      <c r="T20" s="1175"/>
      <c r="U20" s="1175"/>
      <c r="V20" s="1599"/>
    </row>
    <row r="21" spans="1:22" ht="17.25">
      <c r="A21" s="1169" t="s">
        <v>394</v>
      </c>
      <c r="B21" s="1176"/>
      <c r="C21" s="1176"/>
      <c r="D21" s="1176"/>
      <c r="E21" s="1180">
        <f>SUM(E16:E20)</f>
        <v>4</v>
      </c>
      <c r="F21" s="1177"/>
      <c r="G21" s="1178"/>
      <c r="H21" s="1177"/>
      <c r="I21" s="1177"/>
      <c r="J21" s="1177"/>
      <c r="K21" s="1177"/>
      <c r="L21" s="1177"/>
      <c r="M21" s="1179">
        <f aca="true" t="shared" si="1" ref="M21:V21">SUM(M16:M20)</f>
        <v>18.64</v>
      </c>
      <c r="N21" s="1179">
        <f t="shared" si="1"/>
        <v>14.911999999999999</v>
      </c>
      <c r="O21" s="1179">
        <f t="shared" si="1"/>
        <v>3.7279999999999998</v>
      </c>
      <c r="P21" s="1179">
        <f t="shared" si="1"/>
        <v>0</v>
      </c>
      <c r="Q21" s="1179">
        <f t="shared" si="1"/>
        <v>0</v>
      </c>
      <c r="R21" s="1179">
        <f t="shared" si="1"/>
        <v>0</v>
      </c>
      <c r="S21" s="1179">
        <f t="shared" si="1"/>
        <v>0</v>
      </c>
      <c r="T21" s="1179">
        <f t="shared" si="1"/>
        <v>0</v>
      </c>
      <c r="U21" s="1179">
        <f t="shared" si="1"/>
        <v>0</v>
      </c>
      <c r="V21" s="1179">
        <f t="shared" si="1"/>
        <v>0</v>
      </c>
    </row>
    <row r="22" spans="1:22" ht="17.25">
      <c r="A22" s="2210" t="s">
        <v>231</v>
      </c>
      <c r="B22" s="2210"/>
      <c r="C22" s="2210"/>
      <c r="D22" s="2210"/>
      <c r="E22" s="2210"/>
      <c r="F22" s="2210"/>
      <c r="G22" s="2210"/>
      <c r="H22" s="2210"/>
      <c r="I22" s="2210"/>
      <c r="J22" s="2210"/>
      <c r="K22" s="2210"/>
      <c r="L22" s="2210"/>
      <c r="M22" s="2210"/>
      <c r="N22" s="2210"/>
      <c r="O22" s="2210"/>
      <c r="P22" s="2210"/>
      <c r="Q22" s="2210"/>
      <c r="R22" s="2210"/>
      <c r="S22" s="2210"/>
      <c r="T22" s="2210"/>
      <c r="U22" s="2210"/>
      <c r="V22" s="2210"/>
    </row>
    <row r="23" spans="1:22" ht="15">
      <c r="A23" s="1604" t="s">
        <v>1630</v>
      </c>
      <c r="B23" s="1604">
        <v>1</v>
      </c>
      <c r="C23" s="1604">
        <v>15</v>
      </c>
      <c r="D23" s="1604">
        <v>26</v>
      </c>
      <c r="E23" s="1604">
        <v>3.6</v>
      </c>
      <c r="F23" s="1604" t="s">
        <v>403</v>
      </c>
      <c r="G23" s="1605" t="s">
        <v>220</v>
      </c>
      <c r="H23" s="1600" t="s">
        <v>1621</v>
      </c>
      <c r="I23" s="1600" t="s">
        <v>272</v>
      </c>
      <c r="J23" s="1600" t="s">
        <v>1003</v>
      </c>
      <c r="K23" s="1600" t="s">
        <v>1622</v>
      </c>
      <c r="L23" s="1600" t="s">
        <v>224</v>
      </c>
      <c r="M23" s="1601">
        <f aca="true" t="shared" si="2" ref="M23:M29">N23+O23+P23+Q23+R23+S23+T23</f>
        <v>18</v>
      </c>
      <c r="N23" s="1604">
        <v>14.4</v>
      </c>
      <c r="O23" s="1604">
        <v>3.6</v>
      </c>
      <c r="P23" s="1604"/>
      <c r="Q23" s="1604"/>
      <c r="R23" s="1604"/>
      <c r="S23" s="1604"/>
      <c r="T23" s="1604"/>
      <c r="U23" s="1604"/>
      <c r="V23" s="1604"/>
    </row>
    <row r="24" spans="1:22" ht="15">
      <c r="A24" s="1604" t="s">
        <v>1631</v>
      </c>
      <c r="B24" s="1604">
        <v>2</v>
      </c>
      <c r="C24" s="1604">
        <v>4</v>
      </c>
      <c r="D24" s="1604" t="s">
        <v>1632</v>
      </c>
      <c r="E24" s="1604">
        <v>0.9</v>
      </c>
      <c r="F24" s="1604" t="s">
        <v>403</v>
      </c>
      <c r="G24" s="1602" t="s">
        <v>238</v>
      </c>
      <c r="H24" s="1600" t="s">
        <v>1621</v>
      </c>
      <c r="I24" s="1600" t="s">
        <v>272</v>
      </c>
      <c r="J24" s="1600" t="s">
        <v>1003</v>
      </c>
      <c r="K24" s="1600" t="s">
        <v>1622</v>
      </c>
      <c r="L24" s="1600" t="s">
        <v>224</v>
      </c>
      <c r="M24" s="1601">
        <f t="shared" si="2"/>
        <v>4.5</v>
      </c>
      <c r="N24" s="1604">
        <v>3.6</v>
      </c>
      <c r="O24" s="1604">
        <v>0.9</v>
      </c>
      <c r="P24" s="1604"/>
      <c r="Q24" s="1604"/>
      <c r="R24" s="1604"/>
      <c r="S24" s="1604"/>
      <c r="T24" s="1604"/>
      <c r="U24" s="1604"/>
      <c r="V24" s="1604"/>
    </row>
    <row r="25" spans="1:22" ht="15">
      <c r="A25" s="1604" t="s">
        <v>1631</v>
      </c>
      <c r="B25" s="1604">
        <v>3</v>
      </c>
      <c r="C25" s="1604">
        <v>4</v>
      </c>
      <c r="D25" s="1604" t="s">
        <v>1633</v>
      </c>
      <c r="E25" s="1604">
        <v>0.9</v>
      </c>
      <c r="F25" s="1604" t="s">
        <v>403</v>
      </c>
      <c r="G25" s="1602" t="s">
        <v>238</v>
      </c>
      <c r="H25" s="1600" t="s">
        <v>1621</v>
      </c>
      <c r="I25" s="1600" t="s">
        <v>272</v>
      </c>
      <c r="J25" s="1600" t="s">
        <v>1003</v>
      </c>
      <c r="K25" s="1600" t="s">
        <v>1622</v>
      </c>
      <c r="L25" s="1600" t="s">
        <v>224</v>
      </c>
      <c r="M25" s="1601">
        <f t="shared" si="2"/>
        <v>4.5</v>
      </c>
      <c r="N25" s="1604">
        <v>3.6</v>
      </c>
      <c r="O25" s="1604">
        <v>0.9</v>
      </c>
      <c r="P25" s="1604"/>
      <c r="Q25" s="1604"/>
      <c r="R25" s="1604"/>
      <c r="S25" s="1604"/>
      <c r="T25" s="1604"/>
      <c r="U25" s="1604"/>
      <c r="V25" s="1604"/>
    </row>
    <row r="26" spans="1:22" ht="15">
      <c r="A26" s="1604" t="s">
        <v>1631</v>
      </c>
      <c r="B26" s="1604">
        <v>4</v>
      </c>
      <c r="C26" s="1604">
        <v>4</v>
      </c>
      <c r="D26" s="1604" t="s">
        <v>1634</v>
      </c>
      <c r="E26" s="1604">
        <v>0.30000000000000004</v>
      </c>
      <c r="F26" s="1604" t="s">
        <v>403</v>
      </c>
      <c r="G26" s="1602" t="s">
        <v>238</v>
      </c>
      <c r="H26" s="1600" t="s">
        <v>1621</v>
      </c>
      <c r="I26" s="1600" t="s">
        <v>272</v>
      </c>
      <c r="J26" s="1600" t="s">
        <v>1003</v>
      </c>
      <c r="K26" s="1600" t="s">
        <v>1622</v>
      </c>
      <c r="L26" s="1600" t="s">
        <v>224</v>
      </c>
      <c r="M26" s="1601">
        <f t="shared" si="2"/>
        <v>1.5</v>
      </c>
      <c r="N26" s="1604">
        <v>1.2</v>
      </c>
      <c r="O26" s="1604">
        <v>0.30000000000000004</v>
      </c>
      <c r="P26" s="1604"/>
      <c r="Q26" s="1604"/>
      <c r="R26" s="1604"/>
      <c r="S26" s="1604"/>
      <c r="T26" s="1604"/>
      <c r="U26" s="1604"/>
      <c r="V26" s="1604"/>
    </row>
    <row r="27" spans="1:22" ht="15">
      <c r="A27" s="1604" t="s">
        <v>1635</v>
      </c>
      <c r="B27" s="1604">
        <v>5</v>
      </c>
      <c r="C27" s="1604">
        <v>1</v>
      </c>
      <c r="D27" s="1604" t="s">
        <v>1636</v>
      </c>
      <c r="E27" s="1604">
        <v>1</v>
      </c>
      <c r="F27" s="1604" t="s">
        <v>403</v>
      </c>
      <c r="G27" s="1602" t="s">
        <v>238</v>
      </c>
      <c r="H27" s="1600" t="s">
        <v>1621</v>
      </c>
      <c r="I27" s="1600" t="s">
        <v>272</v>
      </c>
      <c r="J27" s="1600" t="s">
        <v>1003</v>
      </c>
      <c r="K27" s="1600" t="s">
        <v>1622</v>
      </c>
      <c r="L27" s="1600" t="s">
        <v>224</v>
      </c>
      <c r="M27" s="1601">
        <f t="shared" si="2"/>
        <v>5</v>
      </c>
      <c r="N27" s="1604">
        <v>4</v>
      </c>
      <c r="O27" s="1604">
        <v>1</v>
      </c>
      <c r="P27" s="1604"/>
      <c r="Q27" s="1604"/>
      <c r="R27" s="1604"/>
      <c r="S27" s="1604"/>
      <c r="T27" s="1604"/>
      <c r="U27" s="1604"/>
      <c r="V27" s="1604"/>
    </row>
    <row r="28" spans="1:22" ht="15">
      <c r="A28" s="1604" t="s">
        <v>1635</v>
      </c>
      <c r="B28" s="1604">
        <v>6</v>
      </c>
      <c r="C28" s="1604">
        <v>1</v>
      </c>
      <c r="D28" s="1604" t="s">
        <v>1637</v>
      </c>
      <c r="E28" s="1604">
        <v>1</v>
      </c>
      <c r="F28" s="1604" t="s">
        <v>403</v>
      </c>
      <c r="G28" s="1602" t="s">
        <v>238</v>
      </c>
      <c r="H28" s="1600" t="s">
        <v>1621</v>
      </c>
      <c r="I28" s="1600" t="s">
        <v>272</v>
      </c>
      <c r="J28" s="1600" t="s">
        <v>1003</v>
      </c>
      <c r="K28" s="1600" t="s">
        <v>1622</v>
      </c>
      <c r="L28" s="1600" t="s">
        <v>224</v>
      </c>
      <c r="M28" s="1601">
        <f t="shared" si="2"/>
        <v>5</v>
      </c>
      <c r="N28" s="1604">
        <v>4</v>
      </c>
      <c r="O28" s="1604">
        <v>1</v>
      </c>
      <c r="P28" s="1604"/>
      <c r="Q28" s="1604"/>
      <c r="R28" s="1604"/>
      <c r="S28" s="1604"/>
      <c r="T28" s="1604"/>
      <c r="U28" s="1604"/>
      <c r="V28" s="1604"/>
    </row>
    <row r="29" spans="1:22" ht="15">
      <c r="A29" s="1604" t="s">
        <v>1635</v>
      </c>
      <c r="B29" s="1604">
        <v>7</v>
      </c>
      <c r="C29" s="1602">
        <v>1</v>
      </c>
      <c r="D29" s="1602" t="s">
        <v>1638</v>
      </c>
      <c r="E29" s="1606">
        <v>0.6000000000000001</v>
      </c>
      <c r="F29" s="1602" t="s">
        <v>403</v>
      </c>
      <c r="G29" s="1602" t="s">
        <v>238</v>
      </c>
      <c r="H29" s="1600" t="s">
        <v>1621</v>
      </c>
      <c r="I29" s="1600" t="s">
        <v>272</v>
      </c>
      <c r="J29" s="1600" t="s">
        <v>1003</v>
      </c>
      <c r="K29" s="1600" t="s">
        <v>1622</v>
      </c>
      <c r="L29" s="1600" t="s">
        <v>224</v>
      </c>
      <c r="M29" s="1601">
        <f t="shared" si="2"/>
        <v>3</v>
      </c>
      <c r="N29" s="1601">
        <v>2.4</v>
      </c>
      <c r="O29" s="1601">
        <v>0.6000000000000001</v>
      </c>
      <c r="P29" s="1601"/>
      <c r="Q29" s="1601"/>
      <c r="R29" s="1601"/>
      <c r="S29" s="1601"/>
      <c r="T29" s="1601"/>
      <c r="U29" s="1601"/>
      <c r="V29" s="1603"/>
    </row>
    <row r="30" spans="1:22" ht="17.25">
      <c r="A30" s="1169" t="s">
        <v>394</v>
      </c>
      <c r="B30" s="1181"/>
      <c r="C30" s="1181"/>
      <c r="D30" s="1181"/>
      <c r="E30" s="1184">
        <f>SUM(E23:E29)</f>
        <v>8.3</v>
      </c>
      <c r="F30" s="1181"/>
      <c r="G30" s="1181"/>
      <c r="H30" s="1181"/>
      <c r="I30" s="1182"/>
      <c r="J30" s="1181"/>
      <c r="K30" s="1181"/>
      <c r="L30" s="1181"/>
      <c r="M30" s="1183">
        <f aca="true" t="shared" si="3" ref="M30:V30">SUM(M23:M29)</f>
        <v>41.5</v>
      </c>
      <c r="N30" s="1183">
        <f t="shared" si="3"/>
        <v>33.2</v>
      </c>
      <c r="O30" s="1183">
        <f t="shared" si="3"/>
        <v>8.3</v>
      </c>
      <c r="P30" s="1183">
        <f t="shared" si="3"/>
        <v>0</v>
      </c>
      <c r="Q30" s="1183">
        <f t="shared" si="3"/>
        <v>0</v>
      </c>
      <c r="R30" s="1183">
        <f t="shared" si="3"/>
        <v>0</v>
      </c>
      <c r="S30" s="1183">
        <f t="shared" si="3"/>
        <v>0</v>
      </c>
      <c r="T30" s="1183">
        <f t="shared" si="3"/>
        <v>0</v>
      </c>
      <c r="U30" s="1183">
        <f t="shared" si="3"/>
        <v>0</v>
      </c>
      <c r="V30" s="1183">
        <f t="shared" si="3"/>
        <v>0</v>
      </c>
    </row>
    <row r="31" spans="1:22" ht="17.25">
      <c r="A31" s="1185"/>
      <c r="B31" s="1186"/>
      <c r="C31" s="1186"/>
      <c r="D31" s="1186"/>
      <c r="E31" s="1186"/>
      <c r="F31" s="1186"/>
      <c r="G31" s="1186"/>
      <c r="H31" s="1186"/>
      <c r="I31" s="1186" t="s">
        <v>233</v>
      </c>
      <c r="J31" s="1186"/>
      <c r="K31" s="1186"/>
      <c r="L31" s="1186"/>
      <c r="M31" s="1187"/>
      <c r="N31" s="1187"/>
      <c r="O31" s="2211"/>
      <c r="P31" s="2211"/>
      <c r="Q31" s="2211"/>
      <c r="R31" s="2211"/>
      <c r="S31" s="2211"/>
      <c r="T31" s="2211"/>
      <c r="U31" s="2211"/>
      <c r="V31" s="2211"/>
    </row>
    <row r="32" spans="1:22" ht="18">
      <c r="A32" s="1607" t="s">
        <v>1639</v>
      </c>
      <c r="B32" s="1607">
        <v>1</v>
      </c>
      <c r="C32" s="1607">
        <v>14</v>
      </c>
      <c r="D32" s="1607" t="s">
        <v>1640</v>
      </c>
      <c r="E32" s="1608">
        <v>0.9</v>
      </c>
      <c r="F32" s="1607" t="s">
        <v>403</v>
      </c>
      <c r="G32" s="1609" t="s">
        <v>238</v>
      </c>
      <c r="H32" s="1607" t="s">
        <v>1641</v>
      </c>
      <c r="I32" s="1607" t="s">
        <v>272</v>
      </c>
      <c r="J32" s="1607" t="s">
        <v>1003</v>
      </c>
      <c r="K32" s="1607" t="s">
        <v>223</v>
      </c>
      <c r="L32" s="1607" t="s">
        <v>224</v>
      </c>
      <c r="M32" s="1610">
        <f>SUM(N32:V32)</f>
        <v>4.5</v>
      </c>
      <c r="N32" s="1610">
        <v>3.6</v>
      </c>
      <c r="O32" s="1610">
        <v>0.9</v>
      </c>
      <c r="P32" s="1610"/>
      <c r="Q32" s="1610"/>
      <c r="R32" s="1610"/>
      <c r="S32" s="1610"/>
      <c r="T32" s="1610"/>
      <c r="U32" s="1610"/>
      <c r="V32" s="1611"/>
    </row>
    <row r="33" spans="1:22" ht="18">
      <c r="A33" s="1607" t="s">
        <v>1639</v>
      </c>
      <c r="B33" s="1607">
        <v>2</v>
      </c>
      <c r="C33" s="1607">
        <v>14</v>
      </c>
      <c r="D33" s="1607" t="s">
        <v>1642</v>
      </c>
      <c r="E33" s="1608">
        <v>0.30000000000000004</v>
      </c>
      <c r="F33" s="1607" t="s">
        <v>403</v>
      </c>
      <c r="G33" s="1609" t="s">
        <v>238</v>
      </c>
      <c r="H33" s="1607" t="s">
        <v>1641</v>
      </c>
      <c r="I33" s="1607" t="s">
        <v>272</v>
      </c>
      <c r="J33" s="1607" t="s">
        <v>1003</v>
      </c>
      <c r="K33" s="1607" t="s">
        <v>223</v>
      </c>
      <c r="L33" s="1607" t="s">
        <v>224</v>
      </c>
      <c r="M33" s="1610">
        <f>SUM(N33:V33)</f>
        <v>1.5</v>
      </c>
      <c r="N33" s="1610">
        <v>1.2</v>
      </c>
      <c r="O33" s="1610">
        <v>0.30000000000000004</v>
      </c>
      <c r="P33" s="1610"/>
      <c r="Q33" s="1610"/>
      <c r="R33" s="1610"/>
      <c r="S33" s="1610"/>
      <c r="T33" s="1610"/>
      <c r="U33" s="1610"/>
      <c r="V33" s="1611"/>
    </row>
    <row r="34" spans="1:22" ht="18">
      <c r="A34" s="1607" t="s">
        <v>1639</v>
      </c>
      <c r="B34" s="1607">
        <v>3</v>
      </c>
      <c r="C34" s="1607">
        <v>14</v>
      </c>
      <c r="D34" s="1607" t="s">
        <v>1643</v>
      </c>
      <c r="E34" s="1608">
        <v>0.6000000000000001</v>
      </c>
      <c r="F34" s="1607" t="s">
        <v>403</v>
      </c>
      <c r="G34" s="1609" t="s">
        <v>238</v>
      </c>
      <c r="H34" s="1607" t="s">
        <v>1641</v>
      </c>
      <c r="I34" s="1607" t="s">
        <v>272</v>
      </c>
      <c r="J34" s="1607" t="s">
        <v>1003</v>
      </c>
      <c r="K34" s="1607" t="s">
        <v>223</v>
      </c>
      <c r="L34" s="1607" t="s">
        <v>224</v>
      </c>
      <c r="M34" s="1610">
        <f>SUM(N34:V34)</f>
        <v>3</v>
      </c>
      <c r="N34" s="1610">
        <v>2.4</v>
      </c>
      <c r="O34" s="1610">
        <v>0.6000000000000001</v>
      </c>
      <c r="P34" s="1610"/>
      <c r="Q34" s="1610"/>
      <c r="R34" s="1610"/>
      <c r="S34" s="1610"/>
      <c r="T34" s="1610"/>
      <c r="U34" s="1610"/>
      <c r="V34" s="1611"/>
    </row>
    <row r="35" spans="1:22" ht="18">
      <c r="A35" s="1607" t="s">
        <v>1639</v>
      </c>
      <c r="B35" s="1607">
        <v>4</v>
      </c>
      <c r="C35" s="1607">
        <v>14</v>
      </c>
      <c r="D35" s="1607" t="s">
        <v>1644</v>
      </c>
      <c r="E35" s="1608">
        <v>0.9</v>
      </c>
      <c r="F35" s="1607" t="s">
        <v>403</v>
      </c>
      <c r="G35" s="1609" t="s">
        <v>238</v>
      </c>
      <c r="H35" s="1607" t="s">
        <v>1641</v>
      </c>
      <c r="I35" s="1607" t="s">
        <v>272</v>
      </c>
      <c r="J35" s="1607" t="s">
        <v>1003</v>
      </c>
      <c r="K35" s="1607" t="s">
        <v>223</v>
      </c>
      <c r="L35" s="1607" t="s">
        <v>224</v>
      </c>
      <c r="M35" s="1610">
        <f>SUM(N35:V35)</f>
        <v>4.5</v>
      </c>
      <c r="N35" s="1610">
        <v>3.6</v>
      </c>
      <c r="O35" s="1610">
        <v>0.9</v>
      </c>
      <c r="P35" s="1610"/>
      <c r="Q35" s="1610"/>
      <c r="R35" s="1610"/>
      <c r="S35" s="1610"/>
      <c r="T35" s="1610"/>
      <c r="U35" s="1610"/>
      <c r="V35" s="1611"/>
    </row>
    <row r="36" spans="1:22" ht="18">
      <c r="A36" s="1607" t="s">
        <v>1639</v>
      </c>
      <c r="B36" s="1607">
        <v>5</v>
      </c>
      <c r="C36" s="1607">
        <v>14</v>
      </c>
      <c r="D36" s="1607" t="s">
        <v>1645</v>
      </c>
      <c r="E36" s="1608">
        <v>0.9</v>
      </c>
      <c r="F36" s="1607" t="s">
        <v>403</v>
      </c>
      <c r="G36" s="1609" t="s">
        <v>238</v>
      </c>
      <c r="H36" s="1607" t="s">
        <v>1641</v>
      </c>
      <c r="I36" s="1607" t="s">
        <v>272</v>
      </c>
      <c r="J36" s="1607" t="s">
        <v>1003</v>
      </c>
      <c r="K36" s="1607" t="s">
        <v>223</v>
      </c>
      <c r="L36" s="1607" t="s">
        <v>224</v>
      </c>
      <c r="M36" s="1610">
        <f>SUM(N36:V36)</f>
        <v>4.5</v>
      </c>
      <c r="N36" s="1610">
        <v>3.6</v>
      </c>
      <c r="O36" s="1610">
        <v>0.9</v>
      </c>
      <c r="P36" s="1610"/>
      <c r="Q36" s="1610"/>
      <c r="R36" s="1610"/>
      <c r="S36" s="1610"/>
      <c r="T36" s="1610"/>
      <c r="U36" s="1610"/>
      <c r="V36" s="1611"/>
    </row>
    <row r="37" spans="1:22" ht="17.25">
      <c r="A37" s="1169" t="s">
        <v>394</v>
      </c>
      <c r="B37" s="1188"/>
      <c r="C37" s="1188"/>
      <c r="D37" s="1188"/>
      <c r="E37" s="1173">
        <f>SUM(E32:E36)</f>
        <v>3.6</v>
      </c>
      <c r="F37" s="1188"/>
      <c r="G37" s="1188"/>
      <c r="H37" s="1188"/>
      <c r="I37" s="1188"/>
      <c r="J37" s="1188"/>
      <c r="K37" s="1188"/>
      <c r="L37" s="1188"/>
      <c r="M37" s="1172">
        <f aca="true" t="shared" si="4" ref="M37:V37">SUM(M32:M36)</f>
        <v>18</v>
      </c>
      <c r="N37" s="1172">
        <f t="shared" si="4"/>
        <v>14.399999999999999</v>
      </c>
      <c r="O37" s="1172">
        <f t="shared" si="4"/>
        <v>3.6</v>
      </c>
      <c r="P37" s="1172">
        <f t="shared" si="4"/>
        <v>0</v>
      </c>
      <c r="Q37" s="1172">
        <f t="shared" si="4"/>
        <v>0</v>
      </c>
      <c r="R37" s="1172">
        <f t="shared" si="4"/>
        <v>0</v>
      </c>
      <c r="S37" s="1172">
        <f t="shared" si="4"/>
        <v>0</v>
      </c>
      <c r="T37" s="1172">
        <f t="shared" si="4"/>
        <v>0</v>
      </c>
      <c r="U37" s="1172">
        <f t="shared" si="4"/>
        <v>0</v>
      </c>
      <c r="V37" s="1172">
        <f t="shared" si="4"/>
        <v>0</v>
      </c>
    </row>
    <row r="38" spans="1:22" ht="17.25">
      <c r="A38" s="2212" t="s">
        <v>234</v>
      </c>
      <c r="B38" s="2212"/>
      <c r="C38" s="2212"/>
      <c r="D38" s="2212"/>
      <c r="E38" s="2212"/>
      <c r="F38" s="2212"/>
      <c r="G38" s="2212"/>
      <c r="H38" s="2212"/>
      <c r="I38" s="2212"/>
      <c r="J38" s="2212"/>
      <c r="K38" s="2212"/>
      <c r="L38" s="2212"/>
      <c r="M38" s="2212"/>
      <c r="N38" s="2212"/>
      <c r="O38" s="2212"/>
      <c r="P38" s="2212"/>
      <c r="Q38" s="2212"/>
      <c r="R38" s="2212"/>
      <c r="S38" s="2212"/>
      <c r="T38" s="2212"/>
      <c r="U38" s="2212"/>
      <c r="V38" s="2212"/>
    </row>
    <row r="39" spans="1:22" ht="18">
      <c r="A39" s="1607" t="s">
        <v>1646</v>
      </c>
      <c r="B39" s="1607">
        <v>1</v>
      </c>
      <c r="C39" s="1607">
        <v>12</v>
      </c>
      <c r="D39" s="1607" t="s">
        <v>1647</v>
      </c>
      <c r="E39" s="1608">
        <v>1</v>
      </c>
      <c r="F39" s="1607" t="s">
        <v>478</v>
      </c>
      <c r="G39" s="1174" t="s">
        <v>321</v>
      </c>
      <c r="H39" s="1607" t="s">
        <v>1641</v>
      </c>
      <c r="I39" s="1607" t="s">
        <v>272</v>
      </c>
      <c r="J39" s="1607" t="s">
        <v>1003</v>
      </c>
      <c r="K39" s="1607" t="s">
        <v>236</v>
      </c>
      <c r="L39" s="1607" t="s">
        <v>1648</v>
      </c>
      <c r="M39" s="1610">
        <f aca="true" t="shared" si="5" ref="M39:M48">SUM(N39:V39)</f>
        <v>6.3</v>
      </c>
      <c r="N39" s="1610"/>
      <c r="O39" s="1610"/>
      <c r="P39" s="1610"/>
      <c r="Q39" s="1610"/>
      <c r="R39" s="1610">
        <v>6.3</v>
      </c>
      <c r="S39" s="1610"/>
      <c r="T39" s="1610"/>
      <c r="U39" s="1610"/>
      <c r="V39" s="1189"/>
    </row>
    <row r="40" spans="1:22" ht="18">
      <c r="A40" s="1607" t="s">
        <v>1646</v>
      </c>
      <c r="B40" s="1607">
        <v>2</v>
      </c>
      <c r="C40" s="1607">
        <v>12</v>
      </c>
      <c r="D40" s="1607" t="s">
        <v>1649</v>
      </c>
      <c r="E40" s="1608">
        <v>1</v>
      </c>
      <c r="F40" s="1607" t="s">
        <v>478</v>
      </c>
      <c r="G40" s="1174" t="s">
        <v>321</v>
      </c>
      <c r="H40" s="1607" t="s">
        <v>1641</v>
      </c>
      <c r="I40" s="1607" t="s">
        <v>272</v>
      </c>
      <c r="J40" s="1607" t="s">
        <v>1003</v>
      </c>
      <c r="K40" s="1607" t="s">
        <v>236</v>
      </c>
      <c r="L40" s="1607" t="s">
        <v>1648</v>
      </c>
      <c r="M40" s="1610">
        <f t="shared" si="5"/>
        <v>6.3</v>
      </c>
      <c r="N40" s="1610"/>
      <c r="O40" s="1610"/>
      <c r="P40" s="1610"/>
      <c r="Q40" s="1610"/>
      <c r="R40" s="1610">
        <v>6.3</v>
      </c>
      <c r="S40" s="1610"/>
      <c r="T40" s="1610"/>
      <c r="U40" s="1610"/>
      <c r="V40" s="1189"/>
    </row>
    <row r="41" spans="1:22" ht="18">
      <c r="A41" s="1607" t="s">
        <v>1650</v>
      </c>
      <c r="B41" s="1607">
        <v>3</v>
      </c>
      <c r="C41" s="1607">
        <v>1</v>
      </c>
      <c r="D41" s="1607">
        <v>35</v>
      </c>
      <c r="E41" s="1608">
        <v>0.2</v>
      </c>
      <c r="F41" s="1607" t="s">
        <v>286</v>
      </c>
      <c r="G41" s="1612" t="s">
        <v>221</v>
      </c>
      <c r="H41" s="1607" t="s">
        <v>1641</v>
      </c>
      <c r="I41" s="1607" t="s">
        <v>272</v>
      </c>
      <c r="J41" s="1607" t="s">
        <v>1003</v>
      </c>
      <c r="K41" s="1607" t="s">
        <v>230</v>
      </c>
      <c r="L41" s="1607" t="s">
        <v>227</v>
      </c>
      <c r="M41" s="1610">
        <f t="shared" si="5"/>
        <v>0.4</v>
      </c>
      <c r="N41" s="1610"/>
      <c r="O41" s="1610"/>
      <c r="P41" s="1610"/>
      <c r="Q41" s="1610">
        <v>0.4</v>
      </c>
      <c r="R41" s="1610"/>
      <c r="S41" s="1610"/>
      <c r="T41" s="1610"/>
      <c r="U41" s="1610"/>
      <c r="V41" s="1189"/>
    </row>
    <row r="42" spans="1:22" ht="18">
      <c r="A42" s="1607" t="s">
        <v>1650</v>
      </c>
      <c r="B42" s="1607">
        <v>4</v>
      </c>
      <c r="C42" s="1607">
        <v>1</v>
      </c>
      <c r="D42" s="1607">
        <v>37</v>
      </c>
      <c r="E42" s="1608">
        <v>0.5</v>
      </c>
      <c r="F42" s="1607" t="s">
        <v>286</v>
      </c>
      <c r="G42" s="1612" t="s">
        <v>238</v>
      </c>
      <c r="H42" s="1607" t="s">
        <v>1641</v>
      </c>
      <c r="I42" s="1607" t="s">
        <v>272</v>
      </c>
      <c r="J42" s="1607" t="s">
        <v>1003</v>
      </c>
      <c r="K42" s="1607" t="s">
        <v>230</v>
      </c>
      <c r="L42" s="1607" t="s">
        <v>227</v>
      </c>
      <c r="M42" s="1610">
        <f t="shared" si="5"/>
        <v>0.8</v>
      </c>
      <c r="N42" s="1610"/>
      <c r="O42" s="1610"/>
      <c r="P42" s="1610"/>
      <c r="Q42" s="1610">
        <v>0.8</v>
      </c>
      <c r="R42" s="1610"/>
      <c r="S42" s="1610"/>
      <c r="T42" s="1610"/>
      <c r="U42" s="1610"/>
      <c r="V42" s="1189"/>
    </row>
    <row r="43" spans="1:22" ht="18">
      <c r="A43" s="1607" t="s">
        <v>1650</v>
      </c>
      <c r="B43" s="1607">
        <v>5</v>
      </c>
      <c r="C43" s="1607">
        <v>1</v>
      </c>
      <c r="D43" s="1607">
        <v>30</v>
      </c>
      <c r="E43" s="1608">
        <v>1</v>
      </c>
      <c r="F43" s="1607" t="s">
        <v>286</v>
      </c>
      <c r="G43" s="1612" t="s">
        <v>238</v>
      </c>
      <c r="H43" s="1607" t="s">
        <v>1641</v>
      </c>
      <c r="I43" s="1607" t="s">
        <v>272</v>
      </c>
      <c r="J43" s="1607" t="s">
        <v>1003</v>
      </c>
      <c r="K43" s="1607" t="s">
        <v>230</v>
      </c>
      <c r="L43" s="1607" t="s">
        <v>227</v>
      </c>
      <c r="M43" s="1610">
        <f t="shared" si="5"/>
        <v>1.7000000000000002</v>
      </c>
      <c r="N43" s="1610"/>
      <c r="O43" s="1610"/>
      <c r="P43" s="1610"/>
      <c r="Q43" s="1610">
        <v>1.7000000000000002</v>
      </c>
      <c r="R43" s="1610"/>
      <c r="S43" s="1610"/>
      <c r="T43" s="1610"/>
      <c r="U43" s="1610"/>
      <c r="V43" s="1189"/>
    </row>
    <row r="44" spans="1:22" ht="18">
      <c r="A44" s="1607" t="s">
        <v>1650</v>
      </c>
      <c r="B44" s="1607">
        <v>6</v>
      </c>
      <c r="C44" s="1607">
        <v>1</v>
      </c>
      <c r="D44" s="1607">
        <v>16</v>
      </c>
      <c r="E44" s="1608">
        <v>1</v>
      </c>
      <c r="F44" s="1607" t="s">
        <v>286</v>
      </c>
      <c r="G44" s="1612" t="s">
        <v>238</v>
      </c>
      <c r="H44" s="1607" t="s">
        <v>1641</v>
      </c>
      <c r="I44" s="1607" t="s">
        <v>272</v>
      </c>
      <c r="J44" s="1607" t="s">
        <v>1003</v>
      </c>
      <c r="K44" s="1607" t="s">
        <v>226</v>
      </c>
      <c r="L44" s="1607" t="s">
        <v>227</v>
      </c>
      <c r="M44" s="1610">
        <f t="shared" si="5"/>
        <v>2.5</v>
      </c>
      <c r="N44" s="1610"/>
      <c r="O44" s="1610"/>
      <c r="P44" s="1610"/>
      <c r="Q44" s="1610">
        <v>2.5</v>
      </c>
      <c r="R44" s="1610"/>
      <c r="S44" s="1610"/>
      <c r="T44" s="1610"/>
      <c r="U44" s="1610"/>
      <c r="V44" s="1189"/>
    </row>
    <row r="45" spans="1:22" ht="18">
      <c r="A45" s="1607" t="s">
        <v>1650</v>
      </c>
      <c r="B45" s="1607">
        <v>7</v>
      </c>
      <c r="C45" s="1199">
        <v>1</v>
      </c>
      <c r="D45" s="1613" t="s">
        <v>1651</v>
      </c>
      <c r="E45" s="1614">
        <v>0.9</v>
      </c>
      <c r="F45" s="1199" t="s">
        <v>403</v>
      </c>
      <c r="G45" s="1612" t="s">
        <v>238</v>
      </c>
      <c r="H45" s="1199" t="s">
        <v>1641</v>
      </c>
      <c r="I45" s="1199" t="s">
        <v>272</v>
      </c>
      <c r="J45" s="1199" t="s">
        <v>1003</v>
      </c>
      <c r="K45" s="1607" t="s">
        <v>223</v>
      </c>
      <c r="L45" s="1607" t="s">
        <v>1652</v>
      </c>
      <c r="M45" s="1610">
        <f t="shared" si="5"/>
        <v>3.0000000000000004</v>
      </c>
      <c r="N45" s="1611">
        <v>1.8</v>
      </c>
      <c r="O45" s="1611">
        <v>0.6000000000000001</v>
      </c>
      <c r="P45" s="1611">
        <v>0.6000000000000001</v>
      </c>
      <c r="Q45" s="1611"/>
      <c r="R45" s="1611"/>
      <c r="S45" s="1611"/>
      <c r="T45" s="1611"/>
      <c r="U45" s="1611"/>
      <c r="V45" s="1189"/>
    </row>
    <row r="46" spans="1:22" ht="18">
      <c r="A46" s="1607" t="s">
        <v>1650</v>
      </c>
      <c r="B46" s="1607">
        <v>8</v>
      </c>
      <c r="C46" s="1199">
        <v>1</v>
      </c>
      <c r="D46" s="1199" t="s">
        <v>1653</v>
      </c>
      <c r="E46" s="1614">
        <v>1</v>
      </c>
      <c r="F46" s="1199" t="s">
        <v>403</v>
      </c>
      <c r="G46" s="1612" t="s">
        <v>238</v>
      </c>
      <c r="H46" s="1199" t="s">
        <v>1641</v>
      </c>
      <c r="I46" s="1199" t="s">
        <v>272</v>
      </c>
      <c r="J46" s="1199" t="s">
        <v>1003</v>
      </c>
      <c r="K46" s="1607" t="s">
        <v>223</v>
      </c>
      <c r="L46" s="1607" t="s">
        <v>1652</v>
      </c>
      <c r="M46" s="1610">
        <f t="shared" si="5"/>
        <v>3.4000000000000004</v>
      </c>
      <c r="N46" s="1611">
        <v>2</v>
      </c>
      <c r="O46" s="1611">
        <v>0.7</v>
      </c>
      <c r="P46" s="1611">
        <v>0.7</v>
      </c>
      <c r="Q46" s="1611"/>
      <c r="R46" s="1611"/>
      <c r="S46" s="1611"/>
      <c r="T46" s="1611"/>
      <c r="U46" s="1615"/>
      <c r="V46" s="1189"/>
    </row>
    <row r="47" spans="1:22" ht="18">
      <c r="A47" s="1607" t="s">
        <v>1650</v>
      </c>
      <c r="B47" s="1607">
        <v>9</v>
      </c>
      <c r="C47" s="1199">
        <v>1</v>
      </c>
      <c r="D47" s="1199" t="s">
        <v>1654</v>
      </c>
      <c r="E47" s="1614">
        <v>0.6000000000000001</v>
      </c>
      <c r="F47" s="1199" t="s">
        <v>286</v>
      </c>
      <c r="G47" s="1612" t="s">
        <v>238</v>
      </c>
      <c r="H47" s="1199" t="s">
        <v>1641</v>
      </c>
      <c r="I47" s="1199" t="s">
        <v>272</v>
      </c>
      <c r="J47" s="1199" t="s">
        <v>1003</v>
      </c>
      <c r="K47" s="1607" t="s">
        <v>1655</v>
      </c>
      <c r="L47" s="1607" t="s">
        <v>227</v>
      </c>
      <c r="M47" s="1610">
        <f t="shared" si="5"/>
        <v>0.7</v>
      </c>
      <c r="N47" s="1611"/>
      <c r="O47" s="1611"/>
      <c r="P47" s="1611"/>
      <c r="Q47" s="1611">
        <v>0.7</v>
      </c>
      <c r="R47" s="1611"/>
      <c r="S47" s="1611"/>
      <c r="T47" s="1611"/>
      <c r="U47" s="1615"/>
      <c r="V47" s="1189"/>
    </row>
    <row r="48" spans="1:22" ht="18">
      <c r="A48" s="1199" t="s">
        <v>1650</v>
      </c>
      <c r="B48" s="1199">
        <v>10</v>
      </c>
      <c r="C48" s="1199">
        <v>1</v>
      </c>
      <c r="D48" s="1199" t="s">
        <v>1656</v>
      </c>
      <c r="E48" s="1614">
        <v>1</v>
      </c>
      <c r="F48" s="1199" t="s">
        <v>286</v>
      </c>
      <c r="G48" s="1612" t="s">
        <v>238</v>
      </c>
      <c r="H48" s="1199" t="s">
        <v>1641</v>
      </c>
      <c r="I48" s="1199" t="s">
        <v>272</v>
      </c>
      <c r="J48" s="1199" t="s">
        <v>1003</v>
      </c>
      <c r="K48" s="1199" t="s">
        <v>1655</v>
      </c>
      <c r="L48" s="1607" t="s">
        <v>227</v>
      </c>
      <c r="M48" s="1610">
        <f t="shared" si="5"/>
        <v>1.1</v>
      </c>
      <c r="N48" s="1611"/>
      <c r="O48" s="1611"/>
      <c r="P48" s="1611"/>
      <c r="Q48" s="1611">
        <v>1.1</v>
      </c>
      <c r="R48" s="1611"/>
      <c r="S48" s="1616"/>
      <c r="T48" s="1616"/>
      <c r="U48" s="1617"/>
      <c r="V48" s="1618"/>
    </row>
    <row r="49" spans="1:22" ht="17.25">
      <c r="A49" s="1190" t="s">
        <v>394</v>
      </c>
      <c r="B49" s="1181"/>
      <c r="C49" s="1181"/>
      <c r="D49" s="1181"/>
      <c r="E49" s="1173">
        <f>SUM(E39:E48)</f>
        <v>8.200000000000001</v>
      </c>
      <c r="F49" s="1181"/>
      <c r="G49" s="1181"/>
      <c r="H49" s="1181"/>
      <c r="I49" s="1181"/>
      <c r="J49" s="1181"/>
      <c r="K49" s="1181"/>
      <c r="L49" s="1181"/>
      <c r="M49" s="1183">
        <f aca="true" t="shared" si="6" ref="M49:V49">SUM(M39:M48)</f>
        <v>26.2</v>
      </c>
      <c r="N49" s="1183">
        <f t="shared" si="6"/>
        <v>3.8</v>
      </c>
      <c r="O49" s="1183">
        <f t="shared" si="6"/>
        <v>1.3</v>
      </c>
      <c r="P49" s="1183">
        <f t="shared" si="6"/>
        <v>1.3</v>
      </c>
      <c r="Q49" s="1183">
        <f t="shared" si="6"/>
        <v>7.200000000000001</v>
      </c>
      <c r="R49" s="1183">
        <f t="shared" si="6"/>
        <v>12.6</v>
      </c>
      <c r="S49" s="1183">
        <f t="shared" si="6"/>
        <v>0</v>
      </c>
      <c r="T49" s="1183">
        <f t="shared" si="6"/>
        <v>0</v>
      </c>
      <c r="U49" s="1183">
        <f t="shared" si="6"/>
        <v>0</v>
      </c>
      <c r="V49" s="1183">
        <f t="shared" si="6"/>
        <v>0</v>
      </c>
    </row>
    <row r="50" spans="1:22" ht="17.25">
      <c r="A50" s="1191"/>
      <c r="B50" s="1191"/>
      <c r="C50" s="1191"/>
      <c r="D50" s="1191"/>
      <c r="E50" s="1191"/>
      <c r="F50" s="1192"/>
      <c r="G50" s="1192"/>
      <c r="H50" s="1192"/>
      <c r="I50" s="1192" t="s">
        <v>235</v>
      </c>
      <c r="J50" s="1192"/>
      <c r="K50" s="1192"/>
      <c r="L50" s="1192"/>
      <c r="M50" s="1193"/>
      <c r="N50" s="1193"/>
      <c r="O50" s="1193"/>
      <c r="P50" s="2213"/>
      <c r="Q50" s="2213"/>
      <c r="R50" s="2213"/>
      <c r="S50" s="2213"/>
      <c r="T50" s="2213"/>
      <c r="U50" s="2213"/>
      <c r="V50" s="2213"/>
    </row>
    <row r="51" spans="1:22" ht="18">
      <c r="A51" s="1607" t="s">
        <v>1657</v>
      </c>
      <c r="B51" s="1607">
        <v>1</v>
      </c>
      <c r="C51" s="1607">
        <v>3</v>
      </c>
      <c r="D51" s="1607" t="s">
        <v>1658</v>
      </c>
      <c r="E51" s="1608">
        <v>0.9</v>
      </c>
      <c r="F51" s="1607" t="s">
        <v>478</v>
      </c>
      <c r="G51" s="1609" t="s">
        <v>1659</v>
      </c>
      <c r="H51" s="1607" t="s">
        <v>1641</v>
      </c>
      <c r="I51" s="1607" t="s">
        <v>272</v>
      </c>
      <c r="J51" s="1607" t="s">
        <v>1003</v>
      </c>
      <c r="K51" s="1607" t="s">
        <v>236</v>
      </c>
      <c r="L51" s="1607" t="s">
        <v>1660</v>
      </c>
      <c r="M51" s="1610">
        <f>SUM(N51:V51)</f>
        <v>5.6</v>
      </c>
      <c r="N51" s="1610">
        <v>1.1</v>
      </c>
      <c r="O51" s="1610"/>
      <c r="P51" s="1610"/>
      <c r="Q51" s="1610"/>
      <c r="R51" s="1610">
        <v>4.5</v>
      </c>
      <c r="S51" s="1610"/>
      <c r="T51" s="1610"/>
      <c r="U51" s="1610"/>
      <c r="V51" s="1615"/>
    </row>
    <row r="52" spans="1:22" ht="18">
      <c r="A52" s="1607" t="s">
        <v>1657</v>
      </c>
      <c r="B52" s="1607">
        <v>2</v>
      </c>
      <c r="C52" s="1607">
        <v>3</v>
      </c>
      <c r="D52" s="1607" t="s">
        <v>1661</v>
      </c>
      <c r="E52" s="1608">
        <v>0.9</v>
      </c>
      <c r="F52" s="1607" t="s">
        <v>478</v>
      </c>
      <c r="G52" s="1609" t="s">
        <v>1662</v>
      </c>
      <c r="H52" s="1607" t="s">
        <v>1641</v>
      </c>
      <c r="I52" s="1607" t="s">
        <v>272</v>
      </c>
      <c r="J52" s="1607" t="s">
        <v>1003</v>
      </c>
      <c r="K52" s="1607" t="s">
        <v>236</v>
      </c>
      <c r="L52" s="1607" t="s">
        <v>1660</v>
      </c>
      <c r="M52" s="1610">
        <f>SUM(N52:V52)</f>
        <v>5.6</v>
      </c>
      <c r="N52" s="1610">
        <v>1.1</v>
      </c>
      <c r="O52" s="1610"/>
      <c r="P52" s="1610"/>
      <c r="Q52" s="1610"/>
      <c r="R52" s="1610">
        <v>4.5</v>
      </c>
      <c r="S52" s="1610"/>
      <c r="T52" s="1610"/>
      <c r="U52" s="1610"/>
      <c r="V52" s="1615"/>
    </row>
    <row r="53" spans="1:22" ht="18">
      <c r="A53" s="1607" t="s">
        <v>1663</v>
      </c>
      <c r="B53" s="1607">
        <v>3</v>
      </c>
      <c r="C53" s="1607">
        <v>6</v>
      </c>
      <c r="D53" s="1607">
        <v>89</v>
      </c>
      <c r="E53" s="1608">
        <v>0.5</v>
      </c>
      <c r="F53" s="1607" t="s">
        <v>286</v>
      </c>
      <c r="G53" s="1609" t="s">
        <v>1664</v>
      </c>
      <c r="H53" s="1607" t="s">
        <v>1641</v>
      </c>
      <c r="I53" s="1607" t="s">
        <v>272</v>
      </c>
      <c r="J53" s="1607" t="s">
        <v>1003</v>
      </c>
      <c r="K53" s="1607" t="s">
        <v>230</v>
      </c>
      <c r="L53" s="1607" t="s">
        <v>227</v>
      </c>
      <c r="M53" s="1610">
        <f>SUM(N53:V53)</f>
        <v>0.8</v>
      </c>
      <c r="N53" s="1610"/>
      <c r="O53" s="1610"/>
      <c r="P53" s="1610"/>
      <c r="Q53" s="1610">
        <v>0.8</v>
      </c>
      <c r="R53" s="1610"/>
      <c r="S53" s="1610"/>
      <c r="T53" s="1610"/>
      <c r="U53" s="1610"/>
      <c r="V53" s="1615"/>
    </row>
    <row r="54" spans="1:22" ht="18">
      <c r="A54" s="1607" t="s">
        <v>1657</v>
      </c>
      <c r="B54" s="1607">
        <v>4</v>
      </c>
      <c r="C54" s="1607">
        <v>3</v>
      </c>
      <c r="D54" s="1607" t="s">
        <v>1665</v>
      </c>
      <c r="E54" s="1608">
        <v>1</v>
      </c>
      <c r="F54" s="1607" t="s">
        <v>478</v>
      </c>
      <c r="G54" s="1609" t="s">
        <v>1659</v>
      </c>
      <c r="H54" s="1607" t="s">
        <v>1641</v>
      </c>
      <c r="I54" s="1607" t="s">
        <v>272</v>
      </c>
      <c r="J54" s="1607" t="s">
        <v>1003</v>
      </c>
      <c r="K54" s="1607" t="s">
        <v>1666</v>
      </c>
      <c r="L54" s="1607" t="s">
        <v>1667</v>
      </c>
      <c r="M54" s="1610">
        <f>SUM(N54:V54)</f>
        <v>4.5</v>
      </c>
      <c r="N54" s="1610"/>
      <c r="O54" s="1610"/>
      <c r="P54" s="1610"/>
      <c r="Q54" s="1610">
        <v>0.9</v>
      </c>
      <c r="R54" s="1610">
        <v>3.6</v>
      </c>
      <c r="S54" s="1610"/>
      <c r="T54" s="1610"/>
      <c r="U54" s="1610"/>
      <c r="V54" s="1615"/>
    </row>
    <row r="55" spans="1:22" ht="18">
      <c r="A55" s="1607" t="s">
        <v>1668</v>
      </c>
      <c r="B55" s="1607">
        <v>5</v>
      </c>
      <c r="C55" s="1607">
        <v>3</v>
      </c>
      <c r="D55" s="1607" t="s">
        <v>1669</v>
      </c>
      <c r="E55" s="1608">
        <v>1</v>
      </c>
      <c r="F55" s="1607" t="s">
        <v>478</v>
      </c>
      <c r="G55" s="1609" t="s">
        <v>1670</v>
      </c>
      <c r="H55" s="1607" t="s">
        <v>1641</v>
      </c>
      <c r="I55" s="1607" t="s">
        <v>272</v>
      </c>
      <c r="J55" s="1607" t="s">
        <v>1003</v>
      </c>
      <c r="K55" s="1607" t="s">
        <v>236</v>
      </c>
      <c r="L55" s="1607" t="s">
        <v>1660</v>
      </c>
      <c r="M55" s="1610">
        <f>SUM(N55:V55)</f>
        <v>6.2</v>
      </c>
      <c r="N55" s="1610">
        <v>1.2</v>
      </c>
      <c r="O55" s="1610"/>
      <c r="P55" s="1610"/>
      <c r="Q55" s="1610"/>
      <c r="R55" s="1610">
        <v>5</v>
      </c>
      <c r="S55" s="1610"/>
      <c r="T55" s="1610"/>
      <c r="U55" s="1610"/>
      <c r="V55" s="1615"/>
    </row>
    <row r="56" spans="1:22" ht="18">
      <c r="A56" s="1169" t="s">
        <v>394</v>
      </c>
      <c r="B56" s="1171"/>
      <c r="C56" s="1171"/>
      <c r="D56" s="1171"/>
      <c r="E56" s="1173">
        <f>SUM(E51:E55)</f>
        <v>4.3</v>
      </c>
      <c r="F56" s="1195"/>
      <c r="G56" s="1195"/>
      <c r="H56" s="1195"/>
      <c r="I56" s="1195"/>
      <c r="J56" s="1195"/>
      <c r="K56" s="1195"/>
      <c r="L56" s="1195"/>
      <c r="M56" s="1183">
        <f aca="true" t="shared" si="7" ref="M56:V56">SUM(M51:M55)</f>
        <v>22.7</v>
      </c>
      <c r="N56" s="1183">
        <f t="shared" si="7"/>
        <v>3.4000000000000004</v>
      </c>
      <c r="O56" s="1183">
        <f t="shared" si="7"/>
        <v>0</v>
      </c>
      <c r="P56" s="1183">
        <f t="shared" si="7"/>
        <v>0</v>
      </c>
      <c r="Q56" s="1183">
        <f t="shared" si="7"/>
        <v>1.7000000000000002</v>
      </c>
      <c r="R56" s="1183">
        <f t="shared" si="7"/>
        <v>17.6</v>
      </c>
      <c r="S56" s="1183">
        <f t="shared" si="7"/>
        <v>0</v>
      </c>
      <c r="T56" s="1183">
        <f t="shared" si="7"/>
        <v>0</v>
      </c>
      <c r="U56" s="1183">
        <f t="shared" si="7"/>
        <v>0</v>
      </c>
      <c r="V56" s="1183">
        <f t="shared" si="7"/>
        <v>0</v>
      </c>
    </row>
    <row r="57" spans="1:22" ht="18" customHeight="1">
      <c r="A57" s="2214" t="s">
        <v>1671</v>
      </c>
      <c r="B57" s="2214"/>
      <c r="C57" s="2214"/>
      <c r="D57" s="2214"/>
      <c r="E57" s="2214"/>
      <c r="F57" s="2214"/>
      <c r="G57" s="2214"/>
      <c r="H57" s="2214"/>
      <c r="I57" s="2214"/>
      <c r="J57" s="2214"/>
      <c r="K57" s="2214"/>
      <c r="L57" s="2214"/>
      <c r="M57" s="2214"/>
      <c r="N57" s="2214"/>
      <c r="O57" s="2214"/>
      <c r="P57" s="2214"/>
      <c r="Q57" s="2214"/>
      <c r="R57" s="2214"/>
      <c r="S57" s="2214"/>
      <c r="T57" s="2214"/>
      <c r="U57" s="2214"/>
      <c r="V57" s="2214"/>
    </row>
    <row r="58" spans="1:22" ht="18">
      <c r="A58" s="1607" t="s">
        <v>1672</v>
      </c>
      <c r="B58" s="1607">
        <v>1</v>
      </c>
      <c r="C58" s="1607">
        <v>11</v>
      </c>
      <c r="D58" s="1607" t="s">
        <v>1673</v>
      </c>
      <c r="E58" s="1608">
        <v>0.9</v>
      </c>
      <c r="F58" s="1607" t="s">
        <v>1674</v>
      </c>
      <c r="G58" s="1199" t="s">
        <v>319</v>
      </c>
      <c r="H58" s="1607" t="s">
        <v>1641</v>
      </c>
      <c r="I58" s="1607" t="s">
        <v>272</v>
      </c>
      <c r="J58" s="1607" t="s">
        <v>1003</v>
      </c>
      <c r="K58" s="1607" t="s">
        <v>1675</v>
      </c>
      <c r="L58" s="1607" t="s">
        <v>1676</v>
      </c>
      <c r="M58" s="1610">
        <f aca="true" t="shared" si="8" ref="M58:M63">SUM(N58:V58)</f>
        <v>1.5</v>
      </c>
      <c r="N58" s="1610"/>
      <c r="O58" s="1610"/>
      <c r="P58" s="1610"/>
      <c r="Q58" s="1610"/>
      <c r="R58" s="1610"/>
      <c r="S58" s="1610"/>
      <c r="T58" s="1610">
        <v>1.5</v>
      </c>
      <c r="U58" s="1610"/>
      <c r="V58" s="1615"/>
    </row>
    <row r="59" spans="1:22" ht="18">
      <c r="A59" s="1607" t="s">
        <v>1672</v>
      </c>
      <c r="B59" s="1607">
        <v>2</v>
      </c>
      <c r="C59" s="1199">
        <v>10</v>
      </c>
      <c r="D59" s="1613" t="s">
        <v>1677</v>
      </c>
      <c r="E59" s="1614">
        <v>1</v>
      </c>
      <c r="F59" s="1199" t="s">
        <v>478</v>
      </c>
      <c r="G59" s="1199" t="s">
        <v>1678</v>
      </c>
      <c r="H59" s="1199" t="s">
        <v>1641</v>
      </c>
      <c r="I59" s="1199" t="s">
        <v>272</v>
      </c>
      <c r="J59" s="1199" t="s">
        <v>1003</v>
      </c>
      <c r="K59" s="1607" t="s">
        <v>1666</v>
      </c>
      <c r="L59" s="1607" t="s">
        <v>1667</v>
      </c>
      <c r="M59" s="1610">
        <f t="shared" si="8"/>
        <v>4.5</v>
      </c>
      <c r="N59" s="1611"/>
      <c r="O59" s="1611"/>
      <c r="P59" s="1611"/>
      <c r="Q59" s="1611">
        <v>0.9</v>
      </c>
      <c r="R59" s="1611">
        <v>3.6</v>
      </c>
      <c r="S59" s="1611"/>
      <c r="T59" s="1611"/>
      <c r="U59" s="1611"/>
      <c r="V59" s="1615"/>
    </row>
    <row r="60" spans="1:22" ht="18">
      <c r="A60" s="1607" t="s">
        <v>1672</v>
      </c>
      <c r="B60" s="1607">
        <v>3</v>
      </c>
      <c r="C60" s="1199">
        <v>10</v>
      </c>
      <c r="D60" s="1199" t="s">
        <v>1679</v>
      </c>
      <c r="E60" s="1623">
        <v>0.9</v>
      </c>
      <c r="F60" s="1199" t="s">
        <v>478</v>
      </c>
      <c r="G60" s="1199" t="s">
        <v>321</v>
      </c>
      <c r="H60" s="1199" t="s">
        <v>1641</v>
      </c>
      <c r="I60" s="1199" t="s">
        <v>272</v>
      </c>
      <c r="J60" s="1199" t="s">
        <v>1003</v>
      </c>
      <c r="K60" s="1607" t="s">
        <v>1666</v>
      </c>
      <c r="L60" s="1607" t="s">
        <v>1667</v>
      </c>
      <c r="M60" s="1610">
        <f t="shared" si="8"/>
        <v>4</v>
      </c>
      <c r="N60" s="1611"/>
      <c r="O60" s="1611"/>
      <c r="P60" s="1611"/>
      <c r="Q60" s="1611">
        <v>0.8</v>
      </c>
      <c r="R60" s="1611">
        <v>3.2</v>
      </c>
      <c r="S60" s="1611"/>
      <c r="T60" s="1611"/>
      <c r="U60" s="1615"/>
      <c r="V60" s="1615"/>
    </row>
    <row r="61" spans="1:22" ht="18">
      <c r="A61" s="1607" t="s">
        <v>1672</v>
      </c>
      <c r="B61" s="1607">
        <v>4</v>
      </c>
      <c r="C61" s="1199">
        <v>10</v>
      </c>
      <c r="D61" s="1199" t="s">
        <v>1680</v>
      </c>
      <c r="E61" s="1614">
        <v>1</v>
      </c>
      <c r="F61" s="1199" t="s">
        <v>478</v>
      </c>
      <c r="G61" s="1199" t="s">
        <v>321</v>
      </c>
      <c r="H61" s="1199" t="s">
        <v>1641</v>
      </c>
      <c r="I61" s="1199" t="s">
        <v>272</v>
      </c>
      <c r="J61" s="1199" t="s">
        <v>1003</v>
      </c>
      <c r="K61" s="1607" t="s">
        <v>1666</v>
      </c>
      <c r="L61" s="1607" t="s">
        <v>1667</v>
      </c>
      <c r="M61" s="1610">
        <f t="shared" si="8"/>
        <v>4.5</v>
      </c>
      <c r="N61" s="1611"/>
      <c r="O61" s="1611"/>
      <c r="P61" s="1611"/>
      <c r="Q61" s="1611">
        <v>0.9</v>
      </c>
      <c r="R61" s="1611">
        <v>3.6</v>
      </c>
      <c r="S61" s="1611"/>
      <c r="T61" s="1611"/>
      <c r="U61" s="1615"/>
      <c r="V61" s="1615"/>
    </row>
    <row r="62" spans="1:22" ht="18">
      <c r="A62" s="1607" t="s">
        <v>1672</v>
      </c>
      <c r="B62" s="1607">
        <v>5</v>
      </c>
      <c r="C62" s="1199">
        <v>11</v>
      </c>
      <c r="D62" s="1199" t="s">
        <v>1681</v>
      </c>
      <c r="E62" s="1614">
        <v>0.7</v>
      </c>
      <c r="F62" s="1199" t="s">
        <v>478</v>
      </c>
      <c r="G62" s="1199" t="s">
        <v>319</v>
      </c>
      <c r="H62" s="1199" t="s">
        <v>1682</v>
      </c>
      <c r="I62" s="1199" t="s">
        <v>272</v>
      </c>
      <c r="J62" s="1199" t="s">
        <v>1003</v>
      </c>
      <c r="K62" s="1607" t="s">
        <v>1683</v>
      </c>
      <c r="L62" s="1607" t="s">
        <v>1684</v>
      </c>
      <c r="M62" s="1610">
        <f t="shared" si="8"/>
        <v>3.6</v>
      </c>
      <c r="N62" s="1611">
        <v>1.1</v>
      </c>
      <c r="O62" s="1611"/>
      <c r="P62" s="1611"/>
      <c r="Q62" s="1611"/>
      <c r="R62" s="1611">
        <v>1.4</v>
      </c>
      <c r="S62" s="1611">
        <v>1.1</v>
      </c>
      <c r="T62" s="1611"/>
      <c r="U62" s="1615"/>
      <c r="V62" s="1615"/>
    </row>
    <row r="63" spans="1:22" ht="18">
      <c r="A63" s="1607" t="s">
        <v>1672</v>
      </c>
      <c r="B63" s="1607">
        <v>6</v>
      </c>
      <c r="C63" s="1199">
        <v>11</v>
      </c>
      <c r="D63" s="1199" t="s">
        <v>1685</v>
      </c>
      <c r="E63" s="1614">
        <v>0.9</v>
      </c>
      <c r="F63" s="1199" t="s">
        <v>478</v>
      </c>
      <c r="G63" s="1199" t="s">
        <v>319</v>
      </c>
      <c r="H63" s="1199" t="s">
        <v>1682</v>
      </c>
      <c r="I63" s="1199" t="s">
        <v>272</v>
      </c>
      <c r="J63" s="1199" t="s">
        <v>1003</v>
      </c>
      <c r="K63" s="1607" t="s">
        <v>1686</v>
      </c>
      <c r="L63" s="1607" t="s">
        <v>1687</v>
      </c>
      <c r="M63" s="1610">
        <f t="shared" si="8"/>
        <v>4.5</v>
      </c>
      <c r="N63" s="1611">
        <v>1.1</v>
      </c>
      <c r="O63" s="1611"/>
      <c r="P63" s="1611"/>
      <c r="Q63" s="1611"/>
      <c r="R63" s="1611">
        <v>3.4</v>
      </c>
      <c r="S63" s="1611"/>
      <c r="T63" s="1611"/>
      <c r="U63" s="1615"/>
      <c r="V63" s="1615"/>
    </row>
    <row r="64" spans="1:22" ht="18">
      <c r="A64" s="1624" t="s">
        <v>394</v>
      </c>
      <c r="B64" s="1624"/>
      <c r="C64" s="1619"/>
      <c r="D64" s="1619"/>
      <c r="E64" s="1620">
        <f>E63+E62+E61+E60+E59+E58</f>
        <v>5.4</v>
      </c>
      <c r="F64" s="1621"/>
      <c r="G64" s="1621"/>
      <c r="H64" s="1621"/>
      <c r="I64" s="1621"/>
      <c r="J64" s="1621"/>
      <c r="K64" s="1621"/>
      <c r="L64" s="1621"/>
      <c r="M64" s="1622">
        <f>M63+M62+M61+M60+M59+M58</f>
        <v>22.6</v>
      </c>
      <c r="N64" s="1622">
        <f aca="true" t="shared" si="9" ref="N64:V64">N63+N62+N61+N60+N59+N58</f>
        <v>2.2</v>
      </c>
      <c r="O64" s="1622">
        <f t="shared" si="9"/>
        <v>0</v>
      </c>
      <c r="P64" s="1622">
        <f t="shared" si="9"/>
        <v>0</v>
      </c>
      <c r="Q64" s="1622">
        <f t="shared" si="9"/>
        <v>2.6</v>
      </c>
      <c r="R64" s="1622">
        <f t="shared" si="9"/>
        <v>15.200000000000001</v>
      </c>
      <c r="S64" s="1622">
        <f t="shared" si="9"/>
        <v>1.1</v>
      </c>
      <c r="T64" s="1622">
        <f t="shared" si="9"/>
        <v>1.5</v>
      </c>
      <c r="U64" s="1622">
        <f t="shared" si="9"/>
        <v>0</v>
      </c>
      <c r="V64" s="1622">
        <f t="shared" si="9"/>
        <v>0</v>
      </c>
    </row>
    <row r="65" spans="1:22" ht="17.25">
      <c r="A65" s="2212" t="s">
        <v>239</v>
      </c>
      <c r="B65" s="2212"/>
      <c r="C65" s="2212"/>
      <c r="D65" s="2212"/>
      <c r="E65" s="2212"/>
      <c r="F65" s="2212"/>
      <c r="G65" s="2212"/>
      <c r="H65" s="2212"/>
      <c r="I65" s="2212"/>
      <c r="J65" s="2212"/>
      <c r="K65" s="2212"/>
      <c r="L65" s="2212"/>
      <c r="M65" s="2212"/>
      <c r="N65" s="2212"/>
      <c r="O65" s="2212"/>
      <c r="P65" s="2212"/>
      <c r="Q65" s="2212"/>
      <c r="R65" s="2212"/>
      <c r="S65" s="2212"/>
      <c r="T65" s="2212"/>
      <c r="U65" s="2212"/>
      <c r="V65" s="2212"/>
    </row>
    <row r="66" spans="1:22" ht="18">
      <c r="A66" s="1625" t="s">
        <v>1688</v>
      </c>
      <c r="B66" s="1625">
        <v>1</v>
      </c>
      <c r="C66" s="1625">
        <v>21</v>
      </c>
      <c r="D66" s="1625">
        <v>11</v>
      </c>
      <c r="E66" s="1626">
        <v>0.7</v>
      </c>
      <c r="F66" s="1625" t="s">
        <v>286</v>
      </c>
      <c r="G66" s="1627" t="s">
        <v>1662</v>
      </c>
      <c r="H66" s="1607" t="s">
        <v>1641</v>
      </c>
      <c r="I66" s="1625" t="s">
        <v>272</v>
      </c>
      <c r="J66" s="1625" t="s">
        <v>1003</v>
      </c>
      <c r="K66" s="1625" t="s">
        <v>230</v>
      </c>
      <c r="L66" s="1625" t="s">
        <v>227</v>
      </c>
      <c r="M66" s="1610">
        <f>N66+O66+P66+Q66+R66+S66+T66</f>
        <v>1.2</v>
      </c>
      <c r="N66" s="1625"/>
      <c r="O66" s="1625"/>
      <c r="P66" s="1625"/>
      <c r="Q66" s="1625">
        <v>1.2</v>
      </c>
      <c r="R66" s="1625"/>
      <c r="S66" s="1625"/>
      <c r="T66" s="1625"/>
      <c r="U66" s="1625"/>
      <c r="V66" s="1625"/>
    </row>
    <row r="67" spans="1:22" ht="18">
      <c r="A67" s="1628" t="s">
        <v>1689</v>
      </c>
      <c r="B67" s="1628">
        <v>2</v>
      </c>
      <c r="C67" s="1628">
        <v>9</v>
      </c>
      <c r="D67" s="1628">
        <v>70</v>
      </c>
      <c r="E67" s="1626">
        <v>1</v>
      </c>
      <c r="F67" s="1628" t="s">
        <v>286</v>
      </c>
      <c r="G67" s="1629" t="s">
        <v>1659</v>
      </c>
      <c r="H67" s="1630" t="s">
        <v>1641</v>
      </c>
      <c r="I67" s="1628" t="s">
        <v>272</v>
      </c>
      <c r="J67" s="1628" t="s">
        <v>1690</v>
      </c>
      <c r="K67" s="1628" t="s">
        <v>230</v>
      </c>
      <c r="L67" s="1628" t="s">
        <v>227</v>
      </c>
      <c r="M67" s="1610">
        <f>N67+O67+P67+Q67+R67+S67+T67</f>
        <v>1.7000000000000002</v>
      </c>
      <c r="N67" s="1628"/>
      <c r="O67" s="1628"/>
      <c r="P67" s="1628"/>
      <c r="Q67" s="1628">
        <v>1.7000000000000002</v>
      </c>
      <c r="R67" s="1628"/>
      <c r="S67" s="1628"/>
      <c r="T67" s="1628"/>
      <c r="U67" s="1628"/>
      <c r="V67" s="1625"/>
    </row>
    <row r="68" spans="1:22" ht="18">
      <c r="A68" s="1196" t="s">
        <v>394</v>
      </c>
      <c r="B68" s="1197"/>
      <c r="C68" s="1197"/>
      <c r="D68" s="1197"/>
      <c r="E68" s="1180">
        <f>SUM(E66:E67)</f>
        <v>1.7</v>
      </c>
      <c r="F68" s="1197"/>
      <c r="G68" s="1198"/>
      <c r="H68" s="1197"/>
      <c r="I68" s="1197"/>
      <c r="J68" s="1197"/>
      <c r="K68" s="1197"/>
      <c r="L68" s="1197"/>
      <c r="M68" s="1179">
        <f aca="true" t="shared" si="10" ref="M68:V68">SUM(M66:M67)</f>
        <v>2.9000000000000004</v>
      </c>
      <c r="N68" s="1179">
        <f t="shared" si="10"/>
        <v>0</v>
      </c>
      <c r="O68" s="1179">
        <f t="shared" si="10"/>
        <v>0</v>
      </c>
      <c r="P68" s="1179">
        <f t="shared" si="10"/>
        <v>0</v>
      </c>
      <c r="Q68" s="1179">
        <f t="shared" si="10"/>
        <v>2.9000000000000004</v>
      </c>
      <c r="R68" s="1179">
        <f t="shared" si="10"/>
        <v>0</v>
      </c>
      <c r="S68" s="1179">
        <f t="shared" si="10"/>
        <v>0</v>
      </c>
      <c r="T68" s="1179">
        <f t="shared" si="10"/>
        <v>0</v>
      </c>
      <c r="U68" s="1179">
        <f t="shared" si="10"/>
        <v>0</v>
      </c>
      <c r="V68" s="1179">
        <f t="shared" si="10"/>
        <v>0</v>
      </c>
    </row>
    <row r="69" spans="1:22" ht="17.25">
      <c r="A69" s="2210" t="s">
        <v>241</v>
      </c>
      <c r="B69" s="2210"/>
      <c r="C69" s="2210"/>
      <c r="D69" s="2210"/>
      <c r="E69" s="2210"/>
      <c r="F69" s="2210"/>
      <c r="G69" s="2210"/>
      <c r="H69" s="2210"/>
      <c r="I69" s="2210" t="s">
        <v>241</v>
      </c>
      <c r="J69" s="2210"/>
      <c r="K69" s="2210"/>
      <c r="L69" s="2210"/>
      <c r="M69" s="2210"/>
      <c r="N69" s="2210"/>
      <c r="O69" s="2210"/>
      <c r="P69" s="2210"/>
      <c r="Q69" s="2210"/>
      <c r="R69" s="2210"/>
      <c r="S69" s="2210"/>
      <c r="T69" s="2210"/>
      <c r="U69" s="2210"/>
      <c r="V69" s="2210"/>
    </row>
    <row r="70" spans="1:22" ht="18">
      <c r="A70" s="1607" t="s">
        <v>1691</v>
      </c>
      <c r="B70" s="1607">
        <v>1</v>
      </c>
      <c r="C70" s="1607">
        <v>6</v>
      </c>
      <c r="D70" s="1607" t="s">
        <v>1692</v>
      </c>
      <c r="E70" s="1608">
        <v>0.9</v>
      </c>
      <c r="F70" s="1607" t="s">
        <v>403</v>
      </c>
      <c r="G70" s="1174" t="s">
        <v>238</v>
      </c>
      <c r="H70" s="1607" t="s">
        <v>1641</v>
      </c>
      <c r="I70" s="1607" t="s">
        <v>272</v>
      </c>
      <c r="J70" s="1607" t="s">
        <v>1003</v>
      </c>
      <c r="K70" s="1607" t="s">
        <v>1693</v>
      </c>
      <c r="L70" s="1607" t="s">
        <v>322</v>
      </c>
      <c r="M70" s="1610">
        <f aca="true" t="shared" si="11" ref="M70:M75">SUM(N70:V70)</f>
        <v>3.375</v>
      </c>
      <c r="N70" s="1610">
        <v>2.25</v>
      </c>
      <c r="O70" s="1610">
        <v>0</v>
      </c>
      <c r="P70" s="1610"/>
      <c r="Q70" s="1610">
        <v>1.125</v>
      </c>
      <c r="R70" s="1610"/>
      <c r="S70" s="1610"/>
      <c r="T70" s="1610"/>
      <c r="U70" s="1610"/>
      <c r="V70" s="1631"/>
    </row>
    <row r="71" spans="1:22" ht="18">
      <c r="A71" s="1607" t="s">
        <v>1691</v>
      </c>
      <c r="B71" s="1607">
        <v>2</v>
      </c>
      <c r="C71" s="1607">
        <v>6</v>
      </c>
      <c r="D71" s="1607">
        <v>3</v>
      </c>
      <c r="E71" s="1608">
        <v>0.5</v>
      </c>
      <c r="F71" s="1607" t="s">
        <v>403</v>
      </c>
      <c r="G71" s="1174" t="s">
        <v>238</v>
      </c>
      <c r="H71" s="1607" t="s">
        <v>1641</v>
      </c>
      <c r="I71" s="1607" t="s">
        <v>272</v>
      </c>
      <c r="J71" s="1607" t="s">
        <v>1003</v>
      </c>
      <c r="K71" s="1607" t="s">
        <v>223</v>
      </c>
      <c r="L71" s="1607" t="s">
        <v>224</v>
      </c>
      <c r="M71" s="1610">
        <f t="shared" si="11"/>
        <v>2.5</v>
      </c>
      <c r="N71" s="1610">
        <v>2</v>
      </c>
      <c r="O71" s="1610">
        <v>0.5</v>
      </c>
      <c r="P71" s="1610"/>
      <c r="Q71" s="1610"/>
      <c r="R71" s="1610"/>
      <c r="S71" s="1610"/>
      <c r="T71" s="1610"/>
      <c r="U71" s="1610"/>
      <c r="V71" s="1631"/>
    </row>
    <row r="72" spans="1:22" ht="18">
      <c r="A72" s="1607" t="s">
        <v>1691</v>
      </c>
      <c r="B72" s="1607">
        <v>3</v>
      </c>
      <c r="C72" s="1607">
        <v>6</v>
      </c>
      <c r="D72" s="1607">
        <v>4</v>
      </c>
      <c r="E72" s="1608">
        <v>0.4</v>
      </c>
      <c r="F72" s="1607" t="s">
        <v>403</v>
      </c>
      <c r="G72" s="1174" t="s">
        <v>238</v>
      </c>
      <c r="H72" s="1607" t="s">
        <v>1641</v>
      </c>
      <c r="I72" s="1607" t="s">
        <v>272</v>
      </c>
      <c r="J72" s="1607" t="s">
        <v>1003</v>
      </c>
      <c r="K72" s="1607" t="s">
        <v>223</v>
      </c>
      <c r="L72" s="1607" t="s">
        <v>224</v>
      </c>
      <c r="M72" s="1610">
        <f t="shared" si="11"/>
        <v>2</v>
      </c>
      <c r="N72" s="1610">
        <v>1.6</v>
      </c>
      <c r="O72" s="1610">
        <v>0.4</v>
      </c>
      <c r="P72" s="1610"/>
      <c r="Q72" s="1610"/>
      <c r="R72" s="1610"/>
      <c r="S72" s="1610"/>
      <c r="T72" s="1610"/>
      <c r="U72" s="1610"/>
      <c r="V72" s="1631"/>
    </row>
    <row r="73" spans="1:22" ht="18">
      <c r="A73" s="1607" t="s">
        <v>1691</v>
      </c>
      <c r="B73" s="1607">
        <v>4</v>
      </c>
      <c r="C73" s="1607">
        <v>6</v>
      </c>
      <c r="D73" s="1607">
        <v>5</v>
      </c>
      <c r="E73" s="1608">
        <v>0.5</v>
      </c>
      <c r="F73" s="1607" t="s">
        <v>403</v>
      </c>
      <c r="G73" s="1174" t="s">
        <v>238</v>
      </c>
      <c r="H73" s="1607" t="s">
        <v>1641</v>
      </c>
      <c r="I73" s="1607" t="s">
        <v>272</v>
      </c>
      <c r="J73" s="1607" t="s">
        <v>1003</v>
      </c>
      <c r="K73" s="1607" t="s">
        <v>223</v>
      </c>
      <c r="L73" s="1607" t="s">
        <v>224</v>
      </c>
      <c r="M73" s="1610">
        <f t="shared" si="11"/>
        <v>2.5</v>
      </c>
      <c r="N73" s="1610">
        <v>2</v>
      </c>
      <c r="O73" s="1610">
        <v>0.5</v>
      </c>
      <c r="P73" s="1610"/>
      <c r="Q73" s="1610"/>
      <c r="R73" s="1610"/>
      <c r="S73" s="1610"/>
      <c r="T73" s="1610"/>
      <c r="U73" s="1610"/>
      <c r="V73" s="1631"/>
    </row>
    <row r="74" spans="1:22" ht="18">
      <c r="A74" s="1607" t="s">
        <v>1691</v>
      </c>
      <c r="B74" s="1607">
        <v>5</v>
      </c>
      <c r="C74" s="1607">
        <v>6</v>
      </c>
      <c r="D74" s="1607">
        <v>8</v>
      </c>
      <c r="E74" s="1608">
        <v>0.4</v>
      </c>
      <c r="F74" s="1607" t="s">
        <v>403</v>
      </c>
      <c r="G74" s="1174" t="s">
        <v>1694</v>
      </c>
      <c r="H74" s="1607" t="s">
        <v>1641</v>
      </c>
      <c r="I74" s="1607" t="s">
        <v>272</v>
      </c>
      <c r="J74" s="1607" t="s">
        <v>1003</v>
      </c>
      <c r="K74" s="1607" t="s">
        <v>223</v>
      </c>
      <c r="L74" s="1607" t="s">
        <v>224</v>
      </c>
      <c r="M74" s="1610">
        <f t="shared" si="11"/>
        <v>2</v>
      </c>
      <c r="N74" s="1610">
        <v>1.6</v>
      </c>
      <c r="O74" s="1610">
        <v>0.4</v>
      </c>
      <c r="P74" s="1610"/>
      <c r="Q74" s="1610"/>
      <c r="R74" s="1610"/>
      <c r="S74" s="1610"/>
      <c r="T74" s="1610"/>
      <c r="U74" s="1610"/>
      <c r="V74" s="1631"/>
    </row>
    <row r="75" spans="1:22" ht="18">
      <c r="A75" s="1625" t="s">
        <v>1691</v>
      </c>
      <c r="B75" s="1625">
        <v>6</v>
      </c>
      <c r="C75" s="1625">
        <v>6</v>
      </c>
      <c r="D75" s="1625" t="s">
        <v>1645</v>
      </c>
      <c r="E75" s="1637">
        <v>1</v>
      </c>
      <c r="F75" s="1625" t="s">
        <v>403</v>
      </c>
      <c r="G75" s="1638" t="s">
        <v>238</v>
      </c>
      <c r="H75" s="1625" t="s">
        <v>1641</v>
      </c>
      <c r="I75" s="1625" t="s">
        <v>272</v>
      </c>
      <c r="J75" s="1625" t="s">
        <v>1003</v>
      </c>
      <c r="K75" s="1625" t="s">
        <v>1693</v>
      </c>
      <c r="L75" s="1625" t="s">
        <v>322</v>
      </c>
      <c r="M75" s="1639">
        <f t="shared" si="11"/>
        <v>3.75</v>
      </c>
      <c r="N75" s="1639">
        <v>2.5</v>
      </c>
      <c r="O75" s="1639">
        <v>0</v>
      </c>
      <c r="P75" s="1639"/>
      <c r="Q75" s="1639">
        <v>1.25</v>
      </c>
      <c r="R75" s="1639"/>
      <c r="S75" s="1639"/>
      <c r="T75" s="1639"/>
      <c r="U75" s="1639"/>
      <c r="V75" s="1646"/>
    </row>
    <row r="76" spans="1:22" ht="18">
      <c r="A76" s="1641" t="s">
        <v>394</v>
      </c>
      <c r="B76" s="1642"/>
      <c r="C76" s="1642"/>
      <c r="D76" s="1642"/>
      <c r="E76" s="1643">
        <f>E75+E74+E73+E72+E71+E70</f>
        <v>3.6999999999999997</v>
      </c>
      <c r="F76" s="1642"/>
      <c r="G76" s="1644"/>
      <c r="H76" s="1642"/>
      <c r="I76" s="1642"/>
      <c r="J76" s="1642"/>
      <c r="K76" s="1642"/>
      <c r="L76" s="1642"/>
      <c r="M76" s="1645">
        <f>M75+M74+M73+M72+M71+M70</f>
        <v>16.125</v>
      </c>
      <c r="N76" s="1645">
        <f aca="true" t="shared" si="12" ref="N76:V76">N75+N74+N73+N72+N71+N70</f>
        <v>11.95</v>
      </c>
      <c r="O76" s="1645">
        <f t="shared" si="12"/>
        <v>1.8</v>
      </c>
      <c r="P76" s="1645">
        <f t="shared" si="12"/>
        <v>0</v>
      </c>
      <c r="Q76" s="1645">
        <f t="shared" si="12"/>
        <v>2.375</v>
      </c>
      <c r="R76" s="1645">
        <f t="shared" si="12"/>
        <v>0</v>
      </c>
      <c r="S76" s="1645">
        <f t="shared" si="12"/>
        <v>0</v>
      </c>
      <c r="T76" s="1645">
        <f t="shared" si="12"/>
        <v>0</v>
      </c>
      <c r="U76" s="1645">
        <f t="shared" si="12"/>
        <v>0</v>
      </c>
      <c r="V76" s="1645">
        <f t="shared" si="12"/>
        <v>0</v>
      </c>
    </row>
    <row r="77" spans="1:22" ht="17.25">
      <c r="A77" s="2194" t="s">
        <v>219</v>
      </c>
      <c r="B77" s="2194"/>
      <c r="C77" s="2194"/>
      <c r="D77" s="2194"/>
      <c r="E77" s="2194"/>
      <c r="F77" s="2194"/>
      <c r="G77" s="2194"/>
      <c r="H77" s="2194"/>
      <c r="I77" s="2194"/>
      <c r="J77" s="2194"/>
      <c r="K77" s="2194"/>
      <c r="L77" s="2194"/>
      <c r="M77" s="2194"/>
      <c r="N77" s="2194"/>
      <c r="O77" s="2194"/>
      <c r="P77" s="2194"/>
      <c r="Q77" s="2194"/>
      <c r="R77" s="2194"/>
      <c r="S77" s="2194"/>
      <c r="T77" s="2194"/>
      <c r="U77" s="2194"/>
      <c r="V77" s="2194"/>
    </row>
    <row r="78" spans="1:22" ht="18">
      <c r="A78" s="1607" t="s">
        <v>1695</v>
      </c>
      <c r="B78" s="1607">
        <v>1</v>
      </c>
      <c r="C78" s="1607">
        <v>21</v>
      </c>
      <c r="D78" s="1607" t="s">
        <v>1661</v>
      </c>
      <c r="E78" s="1608">
        <v>0.6000000000000001</v>
      </c>
      <c r="F78" s="1607" t="s">
        <v>403</v>
      </c>
      <c r="G78" s="1174" t="s">
        <v>238</v>
      </c>
      <c r="H78" s="1607" t="s">
        <v>1641</v>
      </c>
      <c r="I78" s="1607" t="s">
        <v>272</v>
      </c>
      <c r="J78" s="1607" t="s">
        <v>1003</v>
      </c>
      <c r="K78" s="1607" t="s">
        <v>223</v>
      </c>
      <c r="L78" s="1607" t="s">
        <v>224</v>
      </c>
      <c r="M78" s="1610">
        <f>SUM(N78:V78)</f>
        <v>3</v>
      </c>
      <c r="N78" s="1610">
        <v>2.4</v>
      </c>
      <c r="O78" s="1610">
        <v>0.6000000000000001</v>
      </c>
      <c r="P78" s="1610"/>
      <c r="Q78" s="1632"/>
      <c r="R78" s="1632"/>
      <c r="S78" s="1632"/>
      <c r="T78" s="1632"/>
      <c r="U78" s="1632"/>
      <c r="V78" s="1632"/>
    </row>
    <row r="79" spans="1:22" ht="18">
      <c r="A79" s="1625" t="s">
        <v>1695</v>
      </c>
      <c r="B79" s="1625">
        <v>2</v>
      </c>
      <c r="C79" s="1625">
        <v>21</v>
      </c>
      <c r="D79" s="1625" t="s">
        <v>1696</v>
      </c>
      <c r="E79" s="1637">
        <v>0.8</v>
      </c>
      <c r="F79" s="1625" t="s">
        <v>403</v>
      </c>
      <c r="G79" s="1638" t="s">
        <v>238</v>
      </c>
      <c r="H79" s="1625" t="s">
        <v>1641</v>
      </c>
      <c r="I79" s="1625" t="s">
        <v>272</v>
      </c>
      <c r="J79" s="1625" t="s">
        <v>1003</v>
      </c>
      <c r="K79" s="1625" t="s">
        <v>223</v>
      </c>
      <c r="L79" s="1625" t="s">
        <v>224</v>
      </c>
      <c r="M79" s="1639">
        <f>SUM(N79:V79)</f>
        <v>4.5</v>
      </c>
      <c r="N79" s="1639">
        <v>3.6</v>
      </c>
      <c r="O79" s="1639">
        <v>0.9</v>
      </c>
      <c r="P79" s="1639"/>
      <c r="Q79" s="1640"/>
      <c r="R79" s="1640"/>
      <c r="S79" s="1640"/>
      <c r="T79" s="1640"/>
      <c r="U79" s="1640"/>
      <c r="V79" s="1640"/>
    </row>
    <row r="80" spans="1:22" ht="18">
      <c r="A80" s="1641" t="s">
        <v>394</v>
      </c>
      <c r="B80" s="1642"/>
      <c r="C80" s="1642"/>
      <c r="D80" s="1642"/>
      <c r="E80" s="1643">
        <f>E79+E78</f>
        <v>1.4000000000000001</v>
      </c>
      <c r="F80" s="1642"/>
      <c r="G80" s="1644"/>
      <c r="H80" s="1642"/>
      <c r="I80" s="1642"/>
      <c r="J80" s="1642"/>
      <c r="K80" s="1642"/>
      <c r="L80" s="1642"/>
      <c r="M80" s="1645">
        <f>M79+M78</f>
        <v>7.5</v>
      </c>
      <c r="N80" s="1645">
        <f aca="true" t="shared" si="13" ref="N80:V80">N79+N78</f>
        <v>6</v>
      </c>
      <c r="O80" s="1645">
        <f t="shared" si="13"/>
        <v>1.5</v>
      </c>
      <c r="P80" s="1645">
        <f t="shared" si="13"/>
        <v>0</v>
      </c>
      <c r="Q80" s="1645">
        <f t="shared" si="13"/>
        <v>0</v>
      </c>
      <c r="R80" s="1645">
        <f t="shared" si="13"/>
        <v>0</v>
      </c>
      <c r="S80" s="1645">
        <f t="shared" si="13"/>
        <v>0</v>
      </c>
      <c r="T80" s="1645">
        <f t="shared" si="13"/>
        <v>0</v>
      </c>
      <c r="U80" s="1645">
        <f t="shared" si="13"/>
        <v>0</v>
      </c>
      <c r="V80" s="1645">
        <f t="shared" si="13"/>
        <v>0</v>
      </c>
    </row>
    <row r="81" spans="1:22" ht="17.25">
      <c r="A81" s="2195" t="s">
        <v>1041</v>
      </c>
      <c r="B81" s="2195"/>
      <c r="C81" s="2195"/>
      <c r="D81" s="2195"/>
      <c r="E81" s="2195"/>
      <c r="F81" s="2195"/>
      <c r="G81" s="2195"/>
      <c r="H81" s="2195"/>
      <c r="I81" s="2195"/>
      <c r="J81" s="2195"/>
      <c r="K81" s="2195"/>
      <c r="L81" s="2195"/>
      <c r="M81" s="2195"/>
      <c r="N81" s="2195"/>
      <c r="O81" s="2195"/>
      <c r="P81" s="2195"/>
      <c r="Q81" s="2195"/>
      <c r="R81" s="2195"/>
      <c r="S81" s="2195"/>
      <c r="T81" s="2195"/>
      <c r="U81" s="2195"/>
      <c r="V81" s="2195"/>
    </row>
    <row r="82" spans="1:22" ht="18">
      <c r="A82" s="1162" t="s">
        <v>1697</v>
      </c>
      <c r="B82" s="1163">
        <v>1</v>
      </c>
      <c r="C82" s="1163">
        <v>3</v>
      </c>
      <c r="D82" s="1163" t="s">
        <v>1647</v>
      </c>
      <c r="E82" s="1635">
        <v>1</v>
      </c>
      <c r="F82" s="1163" t="s">
        <v>403</v>
      </c>
      <c r="G82" s="1596" t="s">
        <v>1698</v>
      </c>
      <c r="H82" s="1163" t="s">
        <v>1044</v>
      </c>
      <c r="I82" s="1163" t="s">
        <v>272</v>
      </c>
      <c r="J82" s="1163" t="s">
        <v>1003</v>
      </c>
      <c r="K82" s="1163" t="s">
        <v>223</v>
      </c>
      <c r="L82" s="1163" t="s">
        <v>224</v>
      </c>
      <c r="M82" s="1632">
        <f aca="true" t="shared" si="14" ref="M82:M87">N82+O82+P82+Q82+R82+S82+T82+U82+V82</f>
        <v>5</v>
      </c>
      <c r="N82" s="1164">
        <v>4</v>
      </c>
      <c r="O82" s="1164">
        <v>1</v>
      </c>
      <c r="P82" s="1632"/>
      <c r="Q82" s="1632"/>
      <c r="R82" s="1632"/>
      <c r="S82" s="1632"/>
      <c r="T82" s="1632"/>
      <c r="U82" s="1632"/>
      <c r="V82" s="1632"/>
    </row>
    <row r="83" spans="1:22" ht="18">
      <c r="A83" s="1162" t="s">
        <v>1697</v>
      </c>
      <c r="B83" s="1163">
        <v>2</v>
      </c>
      <c r="C83" s="1163">
        <v>3</v>
      </c>
      <c r="D83" s="1163" t="s">
        <v>1649</v>
      </c>
      <c r="E83" s="1635">
        <v>0.6</v>
      </c>
      <c r="F83" s="1163" t="s">
        <v>403</v>
      </c>
      <c r="G83" s="1596" t="s">
        <v>1698</v>
      </c>
      <c r="H83" s="1163" t="s">
        <v>1044</v>
      </c>
      <c r="I83" s="1163" t="s">
        <v>272</v>
      </c>
      <c r="J83" s="1163" t="s">
        <v>1003</v>
      </c>
      <c r="K83" s="1163" t="s">
        <v>223</v>
      </c>
      <c r="L83" s="1163" t="s">
        <v>224</v>
      </c>
      <c r="M83" s="1632">
        <f t="shared" si="14"/>
        <v>3</v>
      </c>
      <c r="N83" s="1164">
        <v>2.4</v>
      </c>
      <c r="O83" s="1164">
        <v>0.6</v>
      </c>
      <c r="P83" s="1632"/>
      <c r="Q83" s="1632"/>
      <c r="R83" s="1632"/>
      <c r="S83" s="1632"/>
      <c r="T83" s="1632"/>
      <c r="U83" s="1632"/>
      <c r="V83" s="1632"/>
    </row>
    <row r="84" spans="1:22" ht="18">
      <c r="A84" s="1162" t="s">
        <v>1699</v>
      </c>
      <c r="B84" s="1163">
        <v>3</v>
      </c>
      <c r="C84" s="1163">
        <v>3</v>
      </c>
      <c r="D84" s="1163" t="s">
        <v>1700</v>
      </c>
      <c r="E84" s="1635">
        <v>0.8</v>
      </c>
      <c r="F84" s="1163" t="s">
        <v>403</v>
      </c>
      <c r="G84" s="1596" t="s">
        <v>1698</v>
      </c>
      <c r="H84" s="1163" t="s">
        <v>1044</v>
      </c>
      <c r="I84" s="1163" t="s">
        <v>272</v>
      </c>
      <c r="J84" s="1163" t="s">
        <v>1003</v>
      </c>
      <c r="K84" s="1163" t="s">
        <v>223</v>
      </c>
      <c r="L84" s="1163" t="s">
        <v>224</v>
      </c>
      <c r="M84" s="1632">
        <f t="shared" si="14"/>
        <v>4</v>
      </c>
      <c r="N84" s="1164">
        <v>3.2</v>
      </c>
      <c r="O84" s="1164">
        <v>0.8</v>
      </c>
      <c r="P84" s="1632"/>
      <c r="Q84" s="1632"/>
      <c r="R84" s="1632"/>
      <c r="S84" s="1632"/>
      <c r="T84" s="1632"/>
      <c r="U84" s="1632"/>
      <c r="V84" s="1632"/>
    </row>
    <row r="85" spans="1:22" ht="18">
      <c r="A85" s="1162" t="s">
        <v>1699</v>
      </c>
      <c r="B85" s="1163">
        <v>4</v>
      </c>
      <c r="C85" s="1163">
        <v>6</v>
      </c>
      <c r="D85" s="1163" t="s">
        <v>1681</v>
      </c>
      <c r="E85" s="1636">
        <v>0.8</v>
      </c>
      <c r="F85" s="1163" t="s">
        <v>403</v>
      </c>
      <c r="G85" s="1596" t="s">
        <v>1701</v>
      </c>
      <c r="H85" s="1163" t="s">
        <v>1044</v>
      </c>
      <c r="I85" s="1163" t="s">
        <v>272</v>
      </c>
      <c r="J85" s="1163" t="s">
        <v>1003</v>
      </c>
      <c r="K85" s="1163" t="s">
        <v>223</v>
      </c>
      <c r="L85" s="1163" t="s">
        <v>224</v>
      </c>
      <c r="M85" s="1632">
        <f t="shared" si="14"/>
        <v>4</v>
      </c>
      <c r="N85" s="1164">
        <v>3.2</v>
      </c>
      <c r="O85" s="1164">
        <v>0.8</v>
      </c>
      <c r="P85" s="1632"/>
      <c r="Q85" s="1632"/>
      <c r="R85" s="1632"/>
      <c r="S85" s="1632"/>
      <c r="T85" s="1632"/>
      <c r="U85" s="1632"/>
      <c r="V85" s="1632"/>
    </row>
    <row r="86" spans="1:22" ht="18">
      <c r="A86" s="1162" t="s">
        <v>1699</v>
      </c>
      <c r="B86" s="1163">
        <v>5</v>
      </c>
      <c r="C86" s="1163">
        <v>6</v>
      </c>
      <c r="D86" s="1163" t="s">
        <v>1685</v>
      </c>
      <c r="E86" s="1636">
        <v>0.6</v>
      </c>
      <c r="F86" s="1163" t="s">
        <v>403</v>
      </c>
      <c r="G86" s="1596" t="s">
        <v>1701</v>
      </c>
      <c r="H86" s="1163" t="s">
        <v>1044</v>
      </c>
      <c r="I86" s="1163" t="s">
        <v>272</v>
      </c>
      <c r="J86" s="1163" t="s">
        <v>1003</v>
      </c>
      <c r="K86" s="1163" t="s">
        <v>223</v>
      </c>
      <c r="L86" s="1163" t="s">
        <v>224</v>
      </c>
      <c r="M86" s="1632">
        <f t="shared" si="14"/>
        <v>3</v>
      </c>
      <c r="N86" s="1164">
        <v>2.4</v>
      </c>
      <c r="O86" s="1164">
        <v>0.6</v>
      </c>
      <c r="P86" s="1632"/>
      <c r="Q86" s="1632"/>
      <c r="R86" s="1632"/>
      <c r="S86" s="1632"/>
      <c r="T86" s="1632"/>
      <c r="U86" s="1632"/>
      <c r="V86" s="1632"/>
    </row>
    <row r="87" spans="1:22" ht="18">
      <c r="A87" s="1647" t="s">
        <v>1699</v>
      </c>
      <c r="B87" s="1648">
        <v>6</v>
      </c>
      <c r="C87" s="1648">
        <v>6</v>
      </c>
      <c r="D87" s="1648" t="s">
        <v>1702</v>
      </c>
      <c r="E87" s="1649">
        <v>1</v>
      </c>
      <c r="F87" s="1648" t="s">
        <v>403</v>
      </c>
      <c r="G87" s="1650" t="s">
        <v>1698</v>
      </c>
      <c r="H87" s="1648" t="s">
        <v>1044</v>
      </c>
      <c r="I87" s="1648" t="s">
        <v>272</v>
      </c>
      <c r="J87" s="1648" t="s">
        <v>1003</v>
      </c>
      <c r="K87" s="1648" t="s">
        <v>223</v>
      </c>
      <c r="L87" s="1648" t="s">
        <v>224</v>
      </c>
      <c r="M87" s="1640">
        <f t="shared" si="14"/>
        <v>5</v>
      </c>
      <c r="N87" s="1651">
        <v>4</v>
      </c>
      <c r="O87" s="1651">
        <v>1</v>
      </c>
      <c r="P87" s="1640"/>
      <c r="Q87" s="1640"/>
      <c r="R87" s="1640"/>
      <c r="S87" s="1640"/>
      <c r="T87" s="1640"/>
      <c r="U87" s="1640"/>
      <c r="V87" s="1640"/>
    </row>
    <row r="88" spans="1:22" ht="17.25">
      <c r="A88" s="1641" t="s">
        <v>394</v>
      </c>
      <c r="B88" s="1652"/>
      <c r="C88" s="1652"/>
      <c r="D88" s="1652"/>
      <c r="E88" s="1653">
        <f>E87+E86+E85+E84+E83+E82</f>
        <v>4.800000000000001</v>
      </c>
      <c r="F88" s="1652"/>
      <c r="G88" s="1652"/>
      <c r="H88" s="1652"/>
      <c r="I88" s="1652"/>
      <c r="J88" s="1652"/>
      <c r="K88" s="1652"/>
      <c r="L88" s="1652"/>
      <c r="M88" s="1654">
        <f>M87+M86+M85+M84+M83+M82</f>
        <v>24</v>
      </c>
      <c r="N88" s="1654">
        <f aca="true" t="shared" si="15" ref="N88:V88">N87+N86+N85+N84+N83+N82</f>
        <v>19.200000000000003</v>
      </c>
      <c r="O88" s="1654">
        <f t="shared" si="15"/>
        <v>4.800000000000001</v>
      </c>
      <c r="P88" s="1654">
        <f t="shared" si="15"/>
        <v>0</v>
      </c>
      <c r="Q88" s="1654">
        <f t="shared" si="15"/>
        <v>0</v>
      </c>
      <c r="R88" s="1654">
        <f t="shared" si="15"/>
        <v>0</v>
      </c>
      <c r="S88" s="1654">
        <f t="shared" si="15"/>
        <v>0</v>
      </c>
      <c r="T88" s="1654">
        <f t="shared" si="15"/>
        <v>0</v>
      </c>
      <c r="U88" s="1654">
        <f t="shared" si="15"/>
        <v>0</v>
      </c>
      <c r="V88" s="1654">
        <f t="shared" si="15"/>
        <v>0</v>
      </c>
    </row>
    <row r="89" spans="1:22" ht="17.25">
      <c r="A89" s="2196" t="s">
        <v>237</v>
      </c>
      <c r="B89" s="2196"/>
      <c r="C89" s="2196"/>
      <c r="D89" s="2196"/>
      <c r="E89" s="2196"/>
      <c r="F89" s="2196"/>
      <c r="G89" s="2196"/>
      <c r="H89" s="2196"/>
      <c r="I89" s="2196"/>
      <c r="J89" s="2196"/>
      <c r="K89" s="2196"/>
      <c r="L89" s="2196"/>
      <c r="M89" s="2196"/>
      <c r="N89" s="2196"/>
      <c r="O89" s="2196"/>
      <c r="P89" s="2196"/>
      <c r="Q89" s="2196"/>
      <c r="R89" s="2196"/>
      <c r="S89" s="2196"/>
      <c r="T89" s="2196"/>
      <c r="U89" s="2196"/>
      <c r="V89" s="2196"/>
    </row>
    <row r="90" spans="1:22" ht="18">
      <c r="A90" s="1655" t="s">
        <v>1703</v>
      </c>
      <c r="B90" s="1655">
        <v>1</v>
      </c>
      <c r="C90" s="1655">
        <v>7</v>
      </c>
      <c r="D90" s="1655">
        <v>11</v>
      </c>
      <c r="E90" s="1656">
        <v>0.30000000000000004</v>
      </c>
      <c r="F90" s="1655" t="s">
        <v>404</v>
      </c>
      <c r="G90" s="1657" t="s">
        <v>221</v>
      </c>
      <c r="H90" s="1655" t="s">
        <v>1641</v>
      </c>
      <c r="I90" s="1655" t="s">
        <v>272</v>
      </c>
      <c r="J90" s="1655" t="s">
        <v>1003</v>
      </c>
      <c r="K90" s="1655" t="s">
        <v>230</v>
      </c>
      <c r="L90" s="1655" t="s">
        <v>484</v>
      </c>
      <c r="M90" s="1611">
        <f>SUM(N90:U90)</f>
        <v>0.5</v>
      </c>
      <c r="N90" s="1611"/>
      <c r="O90" s="1611"/>
      <c r="P90" s="1611"/>
      <c r="Q90" s="1611">
        <v>0.5</v>
      </c>
      <c r="R90" s="1611"/>
      <c r="S90" s="1611"/>
      <c r="T90" s="1611"/>
      <c r="U90" s="1632"/>
      <c r="V90" s="1632"/>
    </row>
    <row r="91" spans="1:22" ht="18">
      <c r="A91" s="1658" t="s">
        <v>1703</v>
      </c>
      <c r="B91" s="1658">
        <v>2</v>
      </c>
      <c r="C91" s="1658">
        <v>7</v>
      </c>
      <c r="D91" s="1658">
        <v>50</v>
      </c>
      <c r="E91" s="1659">
        <v>0.6000000000000001</v>
      </c>
      <c r="F91" s="1658" t="s">
        <v>404</v>
      </c>
      <c r="G91" s="1660" t="str">
        <f>G90</f>
        <v>СзЯлЯцБк</v>
      </c>
      <c r="H91" s="1658" t="s">
        <v>1641</v>
      </c>
      <c r="I91" s="1658" t="s">
        <v>272</v>
      </c>
      <c r="J91" s="1658" t="s">
        <v>1003</v>
      </c>
      <c r="K91" s="1658" t="s">
        <v>1655</v>
      </c>
      <c r="L91" s="1658" t="str">
        <f>L90</f>
        <v>10Мд</v>
      </c>
      <c r="M91" s="1661">
        <f>SUM(N91:U91)</f>
        <v>0.65</v>
      </c>
      <c r="N91" s="1661"/>
      <c r="O91" s="1661"/>
      <c r="P91" s="1661"/>
      <c r="Q91" s="1661">
        <v>0.65</v>
      </c>
      <c r="R91" s="1661"/>
      <c r="S91" s="1661"/>
      <c r="T91" s="1661"/>
      <c r="U91" s="1640"/>
      <c r="V91" s="1640"/>
    </row>
    <row r="92" spans="1:22" ht="17.25">
      <c r="A92" s="1641" t="s">
        <v>394</v>
      </c>
      <c r="B92" s="1652"/>
      <c r="C92" s="1652"/>
      <c r="D92" s="1652"/>
      <c r="E92" s="1653">
        <f>E91+E90</f>
        <v>0.9000000000000001</v>
      </c>
      <c r="F92" s="1652"/>
      <c r="G92" s="1652"/>
      <c r="H92" s="1652"/>
      <c r="I92" s="1652"/>
      <c r="J92" s="1652"/>
      <c r="K92" s="1652"/>
      <c r="L92" s="1652"/>
      <c r="M92" s="1653">
        <f>M91+M90</f>
        <v>1.15</v>
      </c>
      <c r="N92" s="1653">
        <f aca="true" t="shared" si="16" ref="N92:V92">N91+N90</f>
        <v>0</v>
      </c>
      <c r="O92" s="1653">
        <f t="shared" si="16"/>
        <v>0</v>
      </c>
      <c r="P92" s="1653">
        <f t="shared" si="16"/>
        <v>0</v>
      </c>
      <c r="Q92" s="1653">
        <f t="shared" si="16"/>
        <v>1.15</v>
      </c>
      <c r="R92" s="1653">
        <f t="shared" si="16"/>
        <v>0</v>
      </c>
      <c r="S92" s="1653">
        <f t="shared" si="16"/>
        <v>0</v>
      </c>
      <c r="T92" s="1653">
        <f t="shared" si="16"/>
        <v>0</v>
      </c>
      <c r="U92" s="1653">
        <f t="shared" si="16"/>
        <v>0</v>
      </c>
      <c r="V92" s="1653">
        <f t="shared" si="16"/>
        <v>0</v>
      </c>
    </row>
    <row r="93" spans="1:22" ht="21">
      <c r="A93" s="702" t="s">
        <v>242</v>
      </c>
      <c r="B93" s="703"/>
      <c r="C93" s="704"/>
      <c r="D93" s="704"/>
      <c r="E93" s="1662">
        <f>E92+E88+E80+E76+E68+E64+E56+E49+E37+E30+E21+E14</f>
        <v>49.699999999999996</v>
      </c>
      <c r="F93" s="705"/>
      <c r="G93" s="706"/>
      <c r="H93" s="705"/>
      <c r="I93" s="705"/>
      <c r="J93" s="705"/>
      <c r="K93" s="705"/>
      <c r="L93" s="705"/>
      <c r="M93" s="1662">
        <f>M92+M88+M80+M76+M68+M64+M56+M49+M37+M30+M21+M14</f>
        <v>213.815</v>
      </c>
      <c r="N93" s="1662">
        <f aca="true" t="shared" si="17" ref="N93:V93">N92+N88+N80+N76+N68+N64+N56+N49+N37+N30+N21+N14</f>
        <v>115.46200000000002</v>
      </c>
      <c r="O93" s="1662">
        <f t="shared" si="17"/>
        <v>26.628000000000007</v>
      </c>
      <c r="P93" s="1662">
        <f t="shared" si="17"/>
        <v>1.3</v>
      </c>
      <c r="Q93" s="1662">
        <f t="shared" si="17"/>
        <v>22.425000000000004</v>
      </c>
      <c r="R93" s="1662">
        <f t="shared" si="17"/>
        <v>45.400000000000006</v>
      </c>
      <c r="S93" s="1662">
        <f t="shared" si="17"/>
        <v>1.1</v>
      </c>
      <c r="T93" s="1662">
        <f t="shared" si="17"/>
        <v>1.5</v>
      </c>
      <c r="U93" s="1662">
        <f t="shared" si="17"/>
        <v>0</v>
      </c>
      <c r="V93" s="1662">
        <f t="shared" si="17"/>
        <v>0</v>
      </c>
    </row>
    <row r="95" spans="1:13" ht="15.75" customHeight="1">
      <c r="A95" s="728"/>
      <c r="B95" s="728"/>
      <c r="C95" s="728"/>
      <c r="D95" s="728"/>
      <c r="E95" s="728"/>
      <c r="F95" s="728" t="s">
        <v>489</v>
      </c>
      <c r="G95" s="728"/>
      <c r="H95" s="728"/>
      <c r="I95" s="728"/>
      <c r="J95" s="728"/>
      <c r="K95" s="728"/>
      <c r="L95" s="728"/>
      <c r="M95" s="729"/>
    </row>
    <row r="96" spans="1:13" ht="15">
      <c r="A96" s="728"/>
      <c r="B96" s="728"/>
      <c r="C96" s="728" t="s">
        <v>1704</v>
      </c>
      <c r="D96" s="728"/>
      <c r="E96" s="728"/>
      <c r="F96" s="728"/>
      <c r="G96" s="728"/>
      <c r="H96" s="728"/>
      <c r="I96" s="728"/>
      <c r="J96" s="728"/>
      <c r="K96" s="728"/>
      <c r="L96" s="728"/>
      <c r="M96" s="729"/>
    </row>
    <row r="97" spans="1:13" ht="46.5">
      <c r="A97" s="730" t="s">
        <v>490</v>
      </c>
      <c r="B97" s="730" t="s">
        <v>1020</v>
      </c>
      <c r="C97" s="730" t="s">
        <v>977</v>
      </c>
      <c r="D97" s="730" t="s">
        <v>205</v>
      </c>
      <c r="E97" s="730" t="s">
        <v>374</v>
      </c>
      <c r="F97" s="730" t="s">
        <v>1021</v>
      </c>
      <c r="G97" s="730" t="s">
        <v>1022</v>
      </c>
      <c r="H97" s="730"/>
      <c r="I97" s="730"/>
      <c r="J97" s="730"/>
      <c r="K97" s="730"/>
      <c r="L97" s="730" t="s">
        <v>1023</v>
      </c>
      <c r="M97" s="732" t="s">
        <v>1</v>
      </c>
    </row>
    <row r="98" spans="1:13" ht="15">
      <c r="A98" s="730"/>
      <c r="B98" s="730"/>
      <c r="C98" s="730"/>
      <c r="D98" s="730"/>
      <c r="E98" s="730"/>
      <c r="F98" s="730" t="s">
        <v>698</v>
      </c>
      <c r="G98" s="730" t="s">
        <v>1024</v>
      </c>
      <c r="H98" s="730" t="s">
        <v>495</v>
      </c>
      <c r="I98" s="730" t="s">
        <v>1025</v>
      </c>
      <c r="J98" s="730" t="s">
        <v>1026</v>
      </c>
      <c r="K98" s="730" t="s">
        <v>305</v>
      </c>
      <c r="L98" s="730"/>
      <c r="M98" s="731"/>
    </row>
    <row r="99" spans="1:13" ht="15">
      <c r="A99" s="730"/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1"/>
    </row>
    <row r="100" spans="1:13" ht="15">
      <c r="A100" s="730">
        <v>1</v>
      </c>
      <c r="B100" s="730">
        <v>2</v>
      </c>
      <c r="C100" s="730">
        <v>3</v>
      </c>
      <c r="D100" s="730">
        <v>4</v>
      </c>
      <c r="E100" s="730">
        <v>5</v>
      </c>
      <c r="F100" s="730">
        <v>6</v>
      </c>
      <c r="G100" s="730">
        <v>7</v>
      </c>
      <c r="H100" s="730">
        <v>8</v>
      </c>
      <c r="I100" s="730">
        <v>9</v>
      </c>
      <c r="J100" s="730">
        <v>10</v>
      </c>
      <c r="K100" s="730">
        <v>11</v>
      </c>
      <c r="L100" s="730">
        <v>12</v>
      </c>
      <c r="M100" s="731">
        <v>13</v>
      </c>
    </row>
    <row r="101" spans="1:13" ht="22.5" customHeight="1">
      <c r="A101" s="2200" t="s">
        <v>219</v>
      </c>
      <c r="B101" s="2201"/>
      <c r="C101" s="2201"/>
      <c r="D101" s="2201"/>
      <c r="E101" s="2201"/>
      <c r="F101" s="2201"/>
      <c r="G101" s="2201"/>
      <c r="H101" s="2201"/>
      <c r="I101" s="2201"/>
      <c r="J101" s="2201"/>
      <c r="K101" s="2201"/>
      <c r="L101" s="2201"/>
      <c r="M101" s="2202"/>
    </row>
    <row r="102" spans="1:13" ht="15">
      <c r="A102" s="1663" t="s">
        <v>1705</v>
      </c>
      <c r="B102" s="1663">
        <v>20</v>
      </c>
      <c r="C102" s="1663" t="s">
        <v>1638</v>
      </c>
      <c r="D102" s="1663">
        <v>1</v>
      </c>
      <c r="E102" s="1663" t="s">
        <v>220</v>
      </c>
      <c r="F102" s="1663" t="s">
        <v>1706</v>
      </c>
      <c r="G102" s="1663" t="s">
        <v>1707</v>
      </c>
      <c r="H102" s="1663" t="s">
        <v>504</v>
      </c>
      <c r="I102" s="1663">
        <v>9.5</v>
      </c>
      <c r="J102" s="1663">
        <v>0.5</v>
      </c>
      <c r="K102" s="1663" t="s">
        <v>309</v>
      </c>
      <c r="L102" s="1664"/>
      <c r="M102" s="1663">
        <v>2025</v>
      </c>
    </row>
    <row r="103" spans="1:13" ht="15">
      <c r="A103" s="1663" t="s">
        <v>1705</v>
      </c>
      <c r="B103" s="1663">
        <v>21</v>
      </c>
      <c r="C103" s="1663">
        <v>20</v>
      </c>
      <c r="D103" s="1663">
        <v>0.7</v>
      </c>
      <c r="E103" s="1663" t="s">
        <v>238</v>
      </c>
      <c r="F103" s="1663" t="s">
        <v>1706</v>
      </c>
      <c r="G103" s="1663" t="s">
        <v>1707</v>
      </c>
      <c r="H103" s="1663" t="s">
        <v>504</v>
      </c>
      <c r="I103" s="1663">
        <v>10.2</v>
      </c>
      <c r="J103" s="1663">
        <v>0.5</v>
      </c>
      <c r="K103" s="1663" t="s">
        <v>309</v>
      </c>
      <c r="L103" s="1664" t="s">
        <v>1708</v>
      </c>
      <c r="M103" s="1663">
        <v>2025</v>
      </c>
    </row>
    <row r="104" spans="1:13" ht="15">
      <c r="A104" s="1663" t="s">
        <v>1705</v>
      </c>
      <c r="B104" s="1663">
        <v>21</v>
      </c>
      <c r="C104" s="1663" t="s">
        <v>1709</v>
      </c>
      <c r="D104" s="1663">
        <v>1</v>
      </c>
      <c r="E104" s="1663" t="s">
        <v>238</v>
      </c>
      <c r="F104" s="1663" t="s">
        <v>1706</v>
      </c>
      <c r="G104" s="1663" t="s">
        <v>1707</v>
      </c>
      <c r="H104" s="1663" t="s">
        <v>504</v>
      </c>
      <c r="I104" s="1663">
        <v>11</v>
      </c>
      <c r="J104" s="1663">
        <v>0.5</v>
      </c>
      <c r="K104" s="1663" t="s">
        <v>309</v>
      </c>
      <c r="L104" s="1664" t="s">
        <v>1710</v>
      </c>
      <c r="M104" s="1663">
        <v>2025</v>
      </c>
    </row>
    <row r="105" spans="1:13" ht="15">
      <c r="A105" s="1663" t="s">
        <v>1711</v>
      </c>
      <c r="B105" s="1663">
        <v>4</v>
      </c>
      <c r="C105" s="1663">
        <v>4</v>
      </c>
      <c r="D105" s="1663">
        <v>0.7</v>
      </c>
      <c r="E105" s="1663" t="s">
        <v>238</v>
      </c>
      <c r="F105" s="1663" t="s">
        <v>1706</v>
      </c>
      <c r="G105" s="1663" t="s">
        <v>1712</v>
      </c>
      <c r="H105" s="1663" t="s">
        <v>504</v>
      </c>
      <c r="I105" s="1663">
        <v>9.3</v>
      </c>
      <c r="J105" s="1663">
        <v>0.5</v>
      </c>
      <c r="K105" s="1663" t="s">
        <v>309</v>
      </c>
      <c r="L105" s="1664" t="s">
        <v>1713</v>
      </c>
      <c r="M105" s="1663">
        <v>2025</v>
      </c>
    </row>
    <row r="106" spans="1:13" ht="15">
      <c r="A106" s="1663" t="s">
        <v>1711</v>
      </c>
      <c r="B106" s="1663">
        <v>4</v>
      </c>
      <c r="C106" s="1663">
        <v>9</v>
      </c>
      <c r="D106" s="1663">
        <v>0.8</v>
      </c>
      <c r="E106" s="1663" t="s">
        <v>238</v>
      </c>
      <c r="F106" s="1663" t="s">
        <v>1706</v>
      </c>
      <c r="G106" s="1663" t="s">
        <v>1712</v>
      </c>
      <c r="H106" s="1663" t="s">
        <v>504</v>
      </c>
      <c r="I106" s="1663">
        <v>9.4</v>
      </c>
      <c r="J106" s="1663">
        <v>0.5</v>
      </c>
      <c r="K106" s="1663" t="s">
        <v>309</v>
      </c>
      <c r="L106" s="1664" t="s">
        <v>1714</v>
      </c>
      <c r="M106" s="1663">
        <v>2025</v>
      </c>
    </row>
    <row r="107" spans="1:13" ht="15">
      <c r="A107" s="1663" t="s">
        <v>1711</v>
      </c>
      <c r="B107" s="1663">
        <v>4</v>
      </c>
      <c r="C107" s="1663" t="s">
        <v>1715</v>
      </c>
      <c r="D107" s="1663">
        <v>0.9</v>
      </c>
      <c r="E107" s="1663" t="s">
        <v>238</v>
      </c>
      <c r="F107" s="1663" t="s">
        <v>1706</v>
      </c>
      <c r="G107" s="1663" t="s">
        <v>1712</v>
      </c>
      <c r="H107" s="1663" t="s">
        <v>504</v>
      </c>
      <c r="I107" s="1663">
        <v>9.5</v>
      </c>
      <c r="J107" s="1663">
        <v>0.5</v>
      </c>
      <c r="K107" s="1663" t="s">
        <v>309</v>
      </c>
      <c r="L107" s="1664" t="s">
        <v>1716</v>
      </c>
      <c r="M107" s="1663">
        <v>2025</v>
      </c>
    </row>
    <row r="108" spans="1:13" ht="15">
      <c r="A108" s="1663" t="s">
        <v>1705</v>
      </c>
      <c r="B108" s="1663">
        <v>20</v>
      </c>
      <c r="C108" s="1663" t="s">
        <v>1717</v>
      </c>
      <c r="D108" s="1663">
        <v>0.8</v>
      </c>
      <c r="E108" s="1663" t="s">
        <v>220</v>
      </c>
      <c r="F108" s="1663" t="s">
        <v>1706</v>
      </c>
      <c r="G108" s="1663" t="s">
        <v>1707</v>
      </c>
      <c r="H108" s="1663" t="s">
        <v>504</v>
      </c>
      <c r="I108" s="1663">
        <v>9.8</v>
      </c>
      <c r="J108" s="1663">
        <v>0.5</v>
      </c>
      <c r="K108" s="1663" t="s">
        <v>309</v>
      </c>
      <c r="L108" s="1664" t="s">
        <v>1718</v>
      </c>
      <c r="M108" s="1663">
        <v>2025</v>
      </c>
    </row>
    <row r="109" spans="1:13" ht="15">
      <c r="A109" s="1663" t="s">
        <v>1705</v>
      </c>
      <c r="B109" s="1663">
        <v>21</v>
      </c>
      <c r="C109" s="1663" t="s">
        <v>1719</v>
      </c>
      <c r="D109" s="1663">
        <v>0.6000000000000001</v>
      </c>
      <c r="E109" s="1663" t="s">
        <v>220</v>
      </c>
      <c r="F109" s="1663" t="s">
        <v>1706</v>
      </c>
      <c r="G109" s="1663" t="s">
        <v>1707</v>
      </c>
      <c r="H109" s="1663" t="s">
        <v>504</v>
      </c>
      <c r="I109" s="1663">
        <v>10.1</v>
      </c>
      <c r="J109" s="1663">
        <v>0.5</v>
      </c>
      <c r="K109" s="1663" t="s">
        <v>309</v>
      </c>
      <c r="L109" s="1664"/>
      <c r="M109" s="1663">
        <v>2025</v>
      </c>
    </row>
    <row r="110" spans="1:13" ht="15">
      <c r="A110" s="1663" t="s">
        <v>1705</v>
      </c>
      <c r="B110" s="1663">
        <v>19</v>
      </c>
      <c r="C110" s="1663" t="s">
        <v>1720</v>
      </c>
      <c r="D110" s="1663">
        <v>0.6000000000000001</v>
      </c>
      <c r="E110" s="1663" t="s">
        <v>238</v>
      </c>
      <c r="F110" s="1663" t="s">
        <v>1706</v>
      </c>
      <c r="G110" s="1663" t="s">
        <v>1721</v>
      </c>
      <c r="H110" s="1663" t="s">
        <v>504</v>
      </c>
      <c r="I110" s="1663">
        <v>9.3</v>
      </c>
      <c r="J110" s="1663">
        <v>0.5</v>
      </c>
      <c r="K110" s="1663" t="s">
        <v>309</v>
      </c>
      <c r="L110" s="1664"/>
      <c r="M110" s="1663">
        <v>2025</v>
      </c>
    </row>
    <row r="111" spans="1:13" ht="15">
      <c r="A111" s="1663" t="s">
        <v>1705</v>
      </c>
      <c r="B111" s="1663">
        <v>19</v>
      </c>
      <c r="C111" s="1663">
        <v>53</v>
      </c>
      <c r="D111" s="1663">
        <v>0.4</v>
      </c>
      <c r="E111" s="1663" t="s">
        <v>238</v>
      </c>
      <c r="F111" s="1663" t="s">
        <v>1706</v>
      </c>
      <c r="G111" s="1663" t="s">
        <v>1722</v>
      </c>
      <c r="H111" s="1663" t="s">
        <v>504</v>
      </c>
      <c r="I111" s="1663">
        <v>9.3</v>
      </c>
      <c r="J111" s="1663">
        <v>0.5</v>
      </c>
      <c r="K111" s="1663" t="s">
        <v>309</v>
      </c>
      <c r="L111" s="1664"/>
      <c r="M111" s="1663">
        <v>2025</v>
      </c>
    </row>
    <row r="112" spans="1:13" ht="17.25">
      <c r="A112" s="1202" t="s">
        <v>394</v>
      </c>
      <c r="B112" s="1202"/>
      <c r="C112" s="1202"/>
      <c r="D112" s="1204">
        <f>SUM(D102:D111)</f>
        <v>7.5</v>
      </c>
      <c r="E112" s="1202"/>
      <c r="F112" s="1202"/>
      <c r="G112" s="1202"/>
      <c r="H112" s="1202"/>
      <c r="I112" s="1202"/>
      <c r="J112" s="1202"/>
      <c r="K112" s="1202"/>
      <c r="L112" s="1203"/>
      <c r="M112" s="1202"/>
    </row>
    <row r="113" spans="1:13" ht="18">
      <c r="A113" s="2200" t="s">
        <v>1032</v>
      </c>
      <c r="B113" s="2201"/>
      <c r="C113" s="2201"/>
      <c r="D113" s="2201"/>
      <c r="E113" s="2201"/>
      <c r="F113" s="2201"/>
      <c r="G113" s="2201"/>
      <c r="H113" s="2201"/>
      <c r="I113" s="2201"/>
      <c r="J113" s="2201"/>
      <c r="K113" s="2201"/>
      <c r="L113" s="2201"/>
      <c r="M113" s="2202"/>
    </row>
    <row r="114" spans="1:13" ht="15">
      <c r="A114" s="1633" t="s">
        <v>1723</v>
      </c>
      <c r="B114" s="1633">
        <v>3</v>
      </c>
      <c r="C114" s="1633" t="s">
        <v>1656</v>
      </c>
      <c r="D114" s="1633">
        <v>1</v>
      </c>
      <c r="E114" s="1634" t="s">
        <v>1617</v>
      </c>
      <c r="F114" s="1633" t="s">
        <v>1724</v>
      </c>
      <c r="G114" s="1633" t="s">
        <v>1033</v>
      </c>
      <c r="H114" s="1633" t="s">
        <v>504</v>
      </c>
      <c r="I114" s="1633">
        <v>5000</v>
      </c>
      <c r="J114" s="1665">
        <v>1</v>
      </c>
      <c r="K114" s="1633" t="s">
        <v>1725</v>
      </c>
      <c r="L114" s="1666" t="s">
        <v>1726</v>
      </c>
      <c r="M114" s="1667">
        <v>2024</v>
      </c>
    </row>
    <row r="115" spans="1:13" ht="15">
      <c r="A115" s="1633" t="s">
        <v>1723</v>
      </c>
      <c r="B115" s="1633">
        <v>3</v>
      </c>
      <c r="C115" s="1633" t="s">
        <v>1727</v>
      </c>
      <c r="D115" s="1633">
        <v>1</v>
      </c>
      <c r="E115" s="1634" t="s">
        <v>1617</v>
      </c>
      <c r="F115" s="1633" t="s">
        <v>1724</v>
      </c>
      <c r="G115" s="1633" t="s">
        <v>1728</v>
      </c>
      <c r="H115" s="1633" t="s">
        <v>504</v>
      </c>
      <c r="I115" s="1633">
        <v>5500</v>
      </c>
      <c r="J115" s="1665">
        <v>1</v>
      </c>
      <c r="K115" s="1633" t="s">
        <v>1725</v>
      </c>
      <c r="L115" s="1666" t="s">
        <v>1729</v>
      </c>
      <c r="M115" s="1667">
        <v>2024</v>
      </c>
    </row>
    <row r="116" spans="1:13" ht="15">
      <c r="A116" s="1633" t="s">
        <v>1723</v>
      </c>
      <c r="B116" s="1633">
        <v>3</v>
      </c>
      <c r="C116" s="1633">
        <v>70</v>
      </c>
      <c r="D116" s="1633">
        <v>0.5</v>
      </c>
      <c r="E116" s="1634" t="s">
        <v>1617</v>
      </c>
      <c r="F116" s="1633" t="s">
        <v>1724</v>
      </c>
      <c r="G116" s="1633" t="s">
        <v>1730</v>
      </c>
      <c r="H116" s="1633" t="s">
        <v>504</v>
      </c>
      <c r="I116" s="1633">
        <v>6500</v>
      </c>
      <c r="J116" s="1665">
        <v>1</v>
      </c>
      <c r="K116" s="1633" t="s">
        <v>1725</v>
      </c>
      <c r="L116" s="1666" t="s">
        <v>1731</v>
      </c>
      <c r="M116" s="1667">
        <v>2025</v>
      </c>
    </row>
    <row r="117" spans="1:13" ht="15">
      <c r="A117" s="1633" t="s">
        <v>1732</v>
      </c>
      <c r="B117" s="1633">
        <v>8</v>
      </c>
      <c r="C117" s="1633" t="s">
        <v>1733</v>
      </c>
      <c r="D117" s="1633">
        <v>0.5</v>
      </c>
      <c r="E117" s="1634" t="s">
        <v>1617</v>
      </c>
      <c r="F117" s="1633" t="s">
        <v>1724</v>
      </c>
      <c r="G117" s="1633" t="s">
        <v>1712</v>
      </c>
      <c r="H117" s="1633" t="s">
        <v>504</v>
      </c>
      <c r="I117" s="1633">
        <v>6500</v>
      </c>
      <c r="J117" s="1665">
        <v>1</v>
      </c>
      <c r="K117" s="1633" t="s">
        <v>1725</v>
      </c>
      <c r="L117" s="1666" t="s">
        <v>1734</v>
      </c>
      <c r="M117" s="1667">
        <v>2025</v>
      </c>
    </row>
    <row r="118" spans="1:13" ht="15">
      <c r="A118" s="1633" t="s">
        <v>1732</v>
      </c>
      <c r="B118" s="1633">
        <v>8</v>
      </c>
      <c r="C118" s="1633" t="s">
        <v>1735</v>
      </c>
      <c r="D118" s="1633">
        <v>1</v>
      </c>
      <c r="E118" s="1634" t="s">
        <v>1617</v>
      </c>
      <c r="F118" s="1633" t="s">
        <v>1724</v>
      </c>
      <c r="G118" s="1633" t="s">
        <v>1033</v>
      </c>
      <c r="H118" s="1633" t="s">
        <v>504</v>
      </c>
      <c r="I118" s="1633">
        <v>5000</v>
      </c>
      <c r="J118" s="1665">
        <v>1</v>
      </c>
      <c r="K118" s="1633" t="s">
        <v>1725</v>
      </c>
      <c r="L118" s="1666" t="s">
        <v>1736</v>
      </c>
      <c r="M118" s="1667">
        <v>2024</v>
      </c>
    </row>
    <row r="119" spans="1:13" ht="15">
      <c r="A119" s="1633" t="s">
        <v>1732</v>
      </c>
      <c r="B119" s="1633">
        <v>9</v>
      </c>
      <c r="C119" s="1633">
        <v>15</v>
      </c>
      <c r="D119" s="1633">
        <v>0.6</v>
      </c>
      <c r="E119" s="1634" t="s">
        <v>1617</v>
      </c>
      <c r="F119" s="1633" t="s">
        <v>1724</v>
      </c>
      <c r="G119" s="1633" t="s">
        <v>1737</v>
      </c>
      <c r="H119" s="1633" t="s">
        <v>504</v>
      </c>
      <c r="I119" s="1633">
        <v>8000</v>
      </c>
      <c r="J119" s="1665">
        <v>1</v>
      </c>
      <c r="K119" s="1633" t="s">
        <v>1725</v>
      </c>
      <c r="L119" s="1666" t="s">
        <v>1738</v>
      </c>
      <c r="M119" s="1667">
        <v>2025</v>
      </c>
    </row>
    <row r="120" spans="1:13" ht="15">
      <c r="A120" s="1633" t="s">
        <v>1732</v>
      </c>
      <c r="B120" s="1633">
        <v>9</v>
      </c>
      <c r="C120" s="1633">
        <v>35</v>
      </c>
      <c r="D120" s="1633">
        <v>0.7</v>
      </c>
      <c r="E120" s="1634" t="s">
        <v>1701</v>
      </c>
      <c r="F120" s="1633" t="s">
        <v>1724</v>
      </c>
      <c r="G120" s="1633" t="s">
        <v>1739</v>
      </c>
      <c r="H120" s="1633" t="s">
        <v>504</v>
      </c>
      <c r="I120" s="1633">
        <v>7500</v>
      </c>
      <c r="J120" s="1665">
        <v>1</v>
      </c>
      <c r="K120" s="1633" t="s">
        <v>1725</v>
      </c>
      <c r="L120" s="1666"/>
      <c r="M120" s="1667">
        <v>2025</v>
      </c>
    </row>
    <row r="121" spans="1:13" ht="15">
      <c r="A121" s="1633" t="s">
        <v>1740</v>
      </c>
      <c r="B121" s="1633">
        <v>11</v>
      </c>
      <c r="C121" s="1633">
        <v>41</v>
      </c>
      <c r="D121" s="1633">
        <v>0.6</v>
      </c>
      <c r="E121" s="1634" t="s">
        <v>1617</v>
      </c>
      <c r="F121" s="1633" t="s">
        <v>1724</v>
      </c>
      <c r="G121" s="1633" t="s">
        <v>1741</v>
      </c>
      <c r="H121" s="1633" t="s">
        <v>504</v>
      </c>
      <c r="I121" s="1633">
        <v>5000</v>
      </c>
      <c r="J121" s="1665">
        <v>1</v>
      </c>
      <c r="K121" s="1633" t="s">
        <v>1725</v>
      </c>
      <c r="L121" s="1666" t="s">
        <v>1742</v>
      </c>
      <c r="M121" s="1667">
        <v>2025</v>
      </c>
    </row>
    <row r="122" spans="1:13" ht="17.25">
      <c r="A122" s="1205"/>
      <c r="B122" s="1205"/>
      <c r="C122" s="1205"/>
      <c r="D122" s="1208">
        <f>D121+D120+D119+D118+D117+D116+D115+D114</f>
        <v>5.9</v>
      </c>
      <c r="E122" s="1206"/>
      <c r="F122" s="1206"/>
      <c r="G122" s="1206"/>
      <c r="H122" s="1206"/>
      <c r="I122" s="1206"/>
      <c r="J122" s="1206"/>
      <c r="K122" s="1206"/>
      <c r="L122" s="1207"/>
      <c r="M122" s="1206"/>
    </row>
    <row r="123" spans="1:13" ht="18">
      <c r="A123" s="2203" t="s">
        <v>1038</v>
      </c>
      <c r="B123" s="2204"/>
      <c r="C123" s="2204"/>
      <c r="D123" s="2204"/>
      <c r="E123" s="2204"/>
      <c r="F123" s="2204"/>
      <c r="G123" s="2204"/>
      <c r="H123" s="2204"/>
      <c r="I123" s="2204"/>
      <c r="J123" s="2204"/>
      <c r="K123" s="2204"/>
      <c r="L123" s="2204"/>
      <c r="M123" s="2205"/>
    </row>
    <row r="124" spans="1:13" ht="15">
      <c r="A124" s="1663" t="s">
        <v>1819</v>
      </c>
      <c r="B124" s="1663">
        <v>18</v>
      </c>
      <c r="C124" s="1663" t="s">
        <v>1627</v>
      </c>
      <c r="D124" s="1663">
        <v>1</v>
      </c>
      <c r="E124" s="1663" t="s">
        <v>221</v>
      </c>
      <c r="F124" s="1663" t="s">
        <v>1706</v>
      </c>
      <c r="G124" s="1663" t="s">
        <v>1820</v>
      </c>
      <c r="H124" s="1663" t="s">
        <v>504</v>
      </c>
      <c r="I124" s="1663">
        <v>15500</v>
      </c>
      <c r="J124" s="1663">
        <v>1.5</v>
      </c>
      <c r="K124" s="1663" t="s">
        <v>1821</v>
      </c>
      <c r="L124" s="1664" t="s">
        <v>1822</v>
      </c>
      <c r="M124" s="1663">
        <v>2025</v>
      </c>
    </row>
    <row r="125" spans="1:13" ht="15">
      <c r="A125" s="1663" t="s">
        <v>1819</v>
      </c>
      <c r="B125" s="1663">
        <v>18</v>
      </c>
      <c r="C125" s="1663" t="s">
        <v>1735</v>
      </c>
      <c r="D125" s="1663">
        <v>0.9</v>
      </c>
      <c r="E125" s="1663" t="s">
        <v>221</v>
      </c>
      <c r="F125" s="1663" t="s">
        <v>1706</v>
      </c>
      <c r="G125" s="1663" t="s">
        <v>1036</v>
      </c>
      <c r="H125" s="1663" t="s">
        <v>504</v>
      </c>
      <c r="I125" s="1663">
        <v>17500</v>
      </c>
      <c r="J125" s="1663">
        <v>1.4</v>
      </c>
      <c r="K125" s="1663" t="s">
        <v>1821</v>
      </c>
      <c r="L125" s="1664" t="s">
        <v>1823</v>
      </c>
      <c r="M125" s="1663">
        <v>2025</v>
      </c>
    </row>
    <row r="126" spans="1:13" ht="15">
      <c r="A126" s="1663" t="s">
        <v>1819</v>
      </c>
      <c r="B126" s="1663">
        <v>18</v>
      </c>
      <c r="C126" s="1663" t="s">
        <v>1824</v>
      </c>
      <c r="D126" s="1663">
        <v>0.9</v>
      </c>
      <c r="E126" s="1663" t="s">
        <v>221</v>
      </c>
      <c r="F126" s="1663" t="s">
        <v>1706</v>
      </c>
      <c r="G126" s="1663" t="s">
        <v>1825</v>
      </c>
      <c r="H126" s="1663" t="s">
        <v>504</v>
      </c>
      <c r="I126" s="1663">
        <v>18600</v>
      </c>
      <c r="J126" s="1663">
        <v>1.5</v>
      </c>
      <c r="K126" s="1663" t="s">
        <v>1821</v>
      </c>
      <c r="L126" s="1664" t="s">
        <v>650</v>
      </c>
      <c r="M126" s="1663">
        <v>2025</v>
      </c>
    </row>
    <row r="127" spans="1:13" ht="15">
      <c r="A127" s="1663" t="s">
        <v>1826</v>
      </c>
      <c r="B127" s="1663">
        <v>10</v>
      </c>
      <c r="C127" s="1663">
        <v>18</v>
      </c>
      <c r="D127" s="1663">
        <v>1</v>
      </c>
      <c r="E127" s="1663" t="s">
        <v>238</v>
      </c>
      <c r="F127" s="1663" t="s">
        <v>1706</v>
      </c>
      <c r="G127" s="1663" t="s">
        <v>1039</v>
      </c>
      <c r="H127" s="1663" t="s">
        <v>504</v>
      </c>
      <c r="I127" s="1663">
        <v>9300</v>
      </c>
      <c r="J127" s="1663">
        <v>1.3</v>
      </c>
      <c r="K127" s="1663" t="s">
        <v>309</v>
      </c>
      <c r="L127" s="1664" t="s">
        <v>1827</v>
      </c>
      <c r="M127" s="1663">
        <v>2025</v>
      </c>
    </row>
    <row r="128" spans="1:13" ht="15">
      <c r="A128" s="1663" t="s">
        <v>1828</v>
      </c>
      <c r="B128" s="1663">
        <v>22</v>
      </c>
      <c r="C128" s="1663">
        <v>25</v>
      </c>
      <c r="D128" s="1663">
        <v>0.30000000000000004</v>
      </c>
      <c r="E128" s="1663" t="s">
        <v>221</v>
      </c>
      <c r="F128" s="1663" t="s">
        <v>1706</v>
      </c>
      <c r="G128" s="1663" t="s">
        <v>1039</v>
      </c>
      <c r="H128" s="1663" t="s">
        <v>504</v>
      </c>
      <c r="I128" s="1663">
        <v>8400</v>
      </c>
      <c r="J128" s="1663">
        <v>1.6</v>
      </c>
      <c r="K128" s="1663" t="s">
        <v>309</v>
      </c>
      <c r="L128" s="1664" t="s">
        <v>650</v>
      </c>
      <c r="M128" s="1663">
        <v>2025</v>
      </c>
    </row>
    <row r="129" spans="1:13" ht="17.25">
      <c r="A129" s="1202" t="s">
        <v>394</v>
      </c>
      <c r="B129" s="1202"/>
      <c r="C129" s="1202"/>
      <c r="D129" s="1204">
        <f>D128+D127+D126+D125+D124</f>
        <v>4.1</v>
      </c>
      <c r="E129" s="1202"/>
      <c r="F129" s="1202"/>
      <c r="G129" s="1202"/>
      <c r="H129" s="1202"/>
      <c r="I129" s="1202"/>
      <c r="J129" s="1202"/>
      <c r="K129" s="1202"/>
      <c r="L129" s="1203"/>
      <c r="M129" s="1202"/>
    </row>
    <row r="130" spans="1:13" ht="18">
      <c r="A130" s="2200" t="s">
        <v>237</v>
      </c>
      <c r="B130" s="2201"/>
      <c r="C130" s="2201"/>
      <c r="D130" s="2201"/>
      <c r="E130" s="2201"/>
      <c r="F130" s="2201"/>
      <c r="G130" s="2201"/>
      <c r="H130" s="2201"/>
      <c r="I130" s="2201"/>
      <c r="J130" s="2201"/>
      <c r="K130" s="2201"/>
      <c r="L130" s="2201"/>
      <c r="M130" s="2202"/>
    </row>
    <row r="131" spans="1:13" ht="15">
      <c r="A131" s="1668" t="s">
        <v>1743</v>
      </c>
      <c r="B131" s="1668">
        <v>7</v>
      </c>
      <c r="C131" s="1668">
        <v>16</v>
      </c>
      <c r="D131" s="1668">
        <v>0.7</v>
      </c>
      <c r="E131" s="1668" t="s">
        <v>1744</v>
      </c>
      <c r="F131" s="1668" t="s">
        <v>1706</v>
      </c>
      <c r="G131" s="1668" t="s">
        <v>846</v>
      </c>
      <c r="H131" s="1668" t="s">
        <v>504</v>
      </c>
      <c r="I131" s="1668">
        <v>10.6</v>
      </c>
      <c r="J131" s="1668">
        <v>0.5</v>
      </c>
      <c r="K131" s="1668" t="s">
        <v>309</v>
      </c>
      <c r="L131" s="1669" t="s">
        <v>1745</v>
      </c>
      <c r="M131" s="1668">
        <v>2025</v>
      </c>
    </row>
    <row r="132" spans="1:13" ht="15">
      <c r="A132" s="1668" t="s">
        <v>1743</v>
      </c>
      <c r="B132" s="1668">
        <v>7</v>
      </c>
      <c r="C132" s="1668">
        <v>29</v>
      </c>
      <c r="D132" s="1668">
        <v>0.4</v>
      </c>
      <c r="E132" s="1668" t="s">
        <v>1746</v>
      </c>
      <c r="F132" s="1668" t="s">
        <v>1706</v>
      </c>
      <c r="G132" s="1668" t="s">
        <v>37</v>
      </c>
      <c r="H132" s="1668" t="s">
        <v>504</v>
      </c>
      <c r="I132" s="1668">
        <v>10.2</v>
      </c>
      <c r="J132" s="1668">
        <v>0.5</v>
      </c>
      <c r="K132" s="1668" t="s">
        <v>309</v>
      </c>
      <c r="L132" s="1669" t="s">
        <v>1747</v>
      </c>
      <c r="M132" s="1668">
        <v>2025</v>
      </c>
    </row>
    <row r="133" spans="1:13" ht="15">
      <c r="A133" s="1668" t="s">
        <v>1743</v>
      </c>
      <c r="B133" s="1668">
        <v>8</v>
      </c>
      <c r="C133" s="1668">
        <v>3</v>
      </c>
      <c r="D133" s="1668">
        <v>0.7</v>
      </c>
      <c r="E133" s="1668" t="s">
        <v>1698</v>
      </c>
      <c r="F133" s="1668" t="s">
        <v>1706</v>
      </c>
      <c r="G133" s="1668" t="s">
        <v>776</v>
      </c>
      <c r="H133" s="1668" t="s">
        <v>504</v>
      </c>
      <c r="I133" s="1668">
        <v>13.3</v>
      </c>
      <c r="J133" s="1668">
        <v>0.5</v>
      </c>
      <c r="K133" s="1668" t="s">
        <v>309</v>
      </c>
      <c r="L133" s="1669" t="s">
        <v>1736</v>
      </c>
      <c r="M133" s="1668">
        <v>2025</v>
      </c>
    </row>
    <row r="134" spans="1:13" ht="15">
      <c r="A134" s="1668" t="s">
        <v>1743</v>
      </c>
      <c r="B134" s="1668">
        <v>8</v>
      </c>
      <c r="C134" s="1668">
        <v>50</v>
      </c>
      <c r="D134" s="1668">
        <v>0.7</v>
      </c>
      <c r="E134" s="1668" t="s">
        <v>720</v>
      </c>
      <c r="F134" s="1668" t="s">
        <v>1706</v>
      </c>
      <c r="G134" s="1668" t="s">
        <v>1748</v>
      </c>
      <c r="H134" s="1668" t="s">
        <v>504</v>
      </c>
      <c r="I134" s="1668">
        <v>15.5</v>
      </c>
      <c r="J134" s="1668">
        <v>0.5</v>
      </c>
      <c r="K134" s="1668" t="s">
        <v>309</v>
      </c>
      <c r="L134" s="1669" t="s">
        <v>1749</v>
      </c>
      <c r="M134" s="1668">
        <v>2025</v>
      </c>
    </row>
    <row r="135" spans="1:13" ht="18">
      <c r="A135" s="1209"/>
      <c r="B135" s="1199"/>
      <c r="C135" s="1199"/>
      <c r="D135" s="1204">
        <f>D134+D133+D132+D131</f>
        <v>2.5</v>
      </c>
      <c r="E135" s="1199"/>
      <c r="F135" s="1199"/>
      <c r="G135" s="1199"/>
      <c r="H135" s="1199"/>
      <c r="I135" s="1199"/>
      <c r="J135" s="1199"/>
      <c r="K135" s="1199"/>
      <c r="L135" s="1201"/>
      <c r="M135" s="1199"/>
    </row>
    <row r="136" spans="1:13" ht="18">
      <c r="A136" s="2200" t="s">
        <v>1042</v>
      </c>
      <c r="B136" s="2201"/>
      <c r="C136" s="2201"/>
      <c r="D136" s="2201"/>
      <c r="E136" s="2201"/>
      <c r="F136" s="2201"/>
      <c r="G136" s="2201"/>
      <c r="H136" s="2201"/>
      <c r="I136" s="2201"/>
      <c r="J136" s="2201"/>
      <c r="K136" s="2201"/>
      <c r="L136" s="2201"/>
      <c r="M136" s="2202"/>
    </row>
    <row r="137" spans="1:13" ht="15">
      <c r="A137" s="1663" t="s">
        <v>1750</v>
      </c>
      <c r="B137" s="1663">
        <v>9</v>
      </c>
      <c r="C137" s="1663" t="s">
        <v>1632</v>
      </c>
      <c r="D137" s="1663">
        <v>0.8</v>
      </c>
      <c r="E137" s="1663" t="s">
        <v>1751</v>
      </c>
      <c r="F137" s="1663" t="s">
        <v>1706</v>
      </c>
      <c r="G137" s="1663" t="s">
        <v>1752</v>
      </c>
      <c r="H137" s="1663" t="s">
        <v>504</v>
      </c>
      <c r="I137" s="1663">
        <v>11</v>
      </c>
      <c r="J137" s="1663">
        <v>1</v>
      </c>
      <c r="K137" s="1663" t="s">
        <v>1027</v>
      </c>
      <c r="L137" s="1664" t="s">
        <v>1753</v>
      </c>
      <c r="M137" s="1663">
        <v>2024</v>
      </c>
    </row>
    <row r="138" spans="1:13" ht="15">
      <c r="A138" s="1663" t="s">
        <v>1750</v>
      </c>
      <c r="B138" s="1663">
        <v>9</v>
      </c>
      <c r="C138" s="1663" t="s">
        <v>1633</v>
      </c>
      <c r="D138" s="1663">
        <v>0.9</v>
      </c>
      <c r="E138" s="1663" t="s">
        <v>1751</v>
      </c>
      <c r="F138" s="1663" t="s">
        <v>1706</v>
      </c>
      <c r="G138" s="1663" t="s">
        <v>1752</v>
      </c>
      <c r="H138" s="1663" t="s">
        <v>504</v>
      </c>
      <c r="I138" s="1663">
        <v>11</v>
      </c>
      <c r="J138" s="1663">
        <v>1</v>
      </c>
      <c r="K138" s="1663" t="s">
        <v>1027</v>
      </c>
      <c r="L138" s="1664" t="s">
        <v>1754</v>
      </c>
      <c r="M138" s="1663">
        <v>2024</v>
      </c>
    </row>
    <row r="139" spans="1:13" ht="15">
      <c r="A139" s="1663" t="s">
        <v>1750</v>
      </c>
      <c r="B139" s="1663">
        <v>9</v>
      </c>
      <c r="C139" s="1663" t="s">
        <v>1634</v>
      </c>
      <c r="D139" s="1663">
        <v>0.9</v>
      </c>
      <c r="E139" s="1663" t="s">
        <v>1751</v>
      </c>
      <c r="F139" s="1663" t="s">
        <v>1706</v>
      </c>
      <c r="G139" s="1663" t="s">
        <v>353</v>
      </c>
      <c r="H139" s="1663" t="s">
        <v>504</v>
      </c>
      <c r="I139" s="1663">
        <v>11</v>
      </c>
      <c r="J139" s="1663">
        <v>1</v>
      </c>
      <c r="K139" s="1663" t="s">
        <v>1027</v>
      </c>
      <c r="L139" s="1664" t="s">
        <v>1755</v>
      </c>
      <c r="M139" s="1663">
        <v>2024</v>
      </c>
    </row>
    <row r="140" spans="1:13" ht="15">
      <c r="A140" s="1663" t="s">
        <v>1750</v>
      </c>
      <c r="B140" s="1663">
        <v>9</v>
      </c>
      <c r="C140" s="1663" t="s">
        <v>1636</v>
      </c>
      <c r="D140" s="1663">
        <v>0.8</v>
      </c>
      <c r="E140" s="1663" t="s">
        <v>1756</v>
      </c>
      <c r="F140" s="1663" t="s">
        <v>1706</v>
      </c>
      <c r="G140" s="1663" t="s">
        <v>1757</v>
      </c>
      <c r="H140" s="1663" t="s">
        <v>504</v>
      </c>
      <c r="I140" s="1663">
        <v>11</v>
      </c>
      <c r="J140" s="1663">
        <v>1</v>
      </c>
      <c r="K140" s="1663" t="s">
        <v>1027</v>
      </c>
      <c r="L140" s="1664" t="s">
        <v>1758</v>
      </c>
      <c r="M140" s="1663">
        <v>2024</v>
      </c>
    </row>
    <row r="141" spans="1:13" ht="15">
      <c r="A141" s="1663" t="s">
        <v>1750</v>
      </c>
      <c r="B141" s="1663">
        <v>9</v>
      </c>
      <c r="C141" s="1663" t="s">
        <v>1637</v>
      </c>
      <c r="D141" s="1663">
        <v>1</v>
      </c>
      <c r="E141" s="1663" t="s">
        <v>1756</v>
      </c>
      <c r="F141" s="1663" t="s">
        <v>1706</v>
      </c>
      <c r="G141" s="1663" t="s">
        <v>1757</v>
      </c>
      <c r="H141" s="1663" t="s">
        <v>504</v>
      </c>
      <c r="I141" s="1663">
        <v>11</v>
      </c>
      <c r="J141" s="1663">
        <v>1</v>
      </c>
      <c r="K141" s="1663" t="s">
        <v>1027</v>
      </c>
      <c r="L141" s="1664" t="s">
        <v>1759</v>
      </c>
      <c r="M141" s="1663">
        <v>2024</v>
      </c>
    </row>
    <row r="142" spans="1:13" ht="15">
      <c r="A142" s="1663" t="s">
        <v>1750</v>
      </c>
      <c r="B142" s="1663">
        <v>9</v>
      </c>
      <c r="C142" s="1663" t="s">
        <v>1760</v>
      </c>
      <c r="D142" s="1663">
        <v>0.9</v>
      </c>
      <c r="E142" s="1663" t="s">
        <v>1756</v>
      </c>
      <c r="F142" s="1663" t="s">
        <v>1706</v>
      </c>
      <c r="G142" s="1663" t="s">
        <v>1752</v>
      </c>
      <c r="H142" s="1663" t="s">
        <v>504</v>
      </c>
      <c r="I142" s="1663">
        <v>11</v>
      </c>
      <c r="J142" s="1663">
        <v>1</v>
      </c>
      <c r="K142" s="1663" t="s">
        <v>1027</v>
      </c>
      <c r="L142" s="1664" t="s">
        <v>1755</v>
      </c>
      <c r="M142" s="1663">
        <v>2024</v>
      </c>
    </row>
    <row r="143" spans="1:13" ht="15">
      <c r="A143" s="1663" t="s">
        <v>1761</v>
      </c>
      <c r="B143" s="1663">
        <v>6</v>
      </c>
      <c r="C143" s="1663" t="s">
        <v>1762</v>
      </c>
      <c r="D143" s="1663">
        <v>0.8</v>
      </c>
      <c r="E143" s="1663" t="s">
        <v>1763</v>
      </c>
      <c r="F143" s="1663" t="s">
        <v>1706</v>
      </c>
      <c r="G143" s="1663" t="s">
        <v>353</v>
      </c>
      <c r="H143" s="1663" t="s">
        <v>504</v>
      </c>
      <c r="I143" s="1663">
        <v>13</v>
      </c>
      <c r="J143" s="1663">
        <v>1</v>
      </c>
      <c r="K143" s="1663" t="s">
        <v>1027</v>
      </c>
      <c r="L143" s="1664" t="s">
        <v>1764</v>
      </c>
      <c r="M143" s="1663">
        <v>2024</v>
      </c>
    </row>
    <row r="144" spans="1:13" ht="15">
      <c r="A144" s="1663" t="s">
        <v>1761</v>
      </c>
      <c r="B144" s="1663">
        <v>6</v>
      </c>
      <c r="C144" s="1663">
        <v>24</v>
      </c>
      <c r="D144" s="1663">
        <v>1</v>
      </c>
      <c r="E144" s="1663" t="s">
        <v>1763</v>
      </c>
      <c r="F144" s="1663" t="s">
        <v>1706</v>
      </c>
      <c r="G144" s="1663" t="s">
        <v>353</v>
      </c>
      <c r="H144" s="1663" t="s">
        <v>504</v>
      </c>
      <c r="I144" s="1663">
        <v>13</v>
      </c>
      <c r="J144" s="1663">
        <v>1</v>
      </c>
      <c r="K144" s="1663" t="s">
        <v>1027</v>
      </c>
      <c r="L144" s="1664" t="s">
        <v>1765</v>
      </c>
      <c r="M144" s="1663">
        <v>2024</v>
      </c>
    </row>
    <row r="145" spans="1:13" ht="15">
      <c r="A145" s="1663" t="s">
        <v>1766</v>
      </c>
      <c r="B145" s="1663">
        <v>11</v>
      </c>
      <c r="C145" s="1663" t="s">
        <v>1681</v>
      </c>
      <c r="D145" s="1663">
        <v>1</v>
      </c>
      <c r="E145" s="1663" t="s">
        <v>1756</v>
      </c>
      <c r="F145" s="1663" t="s">
        <v>1706</v>
      </c>
      <c r="G145" s="1663" t="s">
        <v>1767</v>
      </c>
      <c r="H145" s="1663" t="s">
        <v>504</v>
      </c>
      <c r="I145" s="1663">
        <v>14</v>
      </c>
      <c r="J145" s="1663">
        <v>1</v>
      </c>
      <c r="K145" s="1663" t="s">
        <v>1027</v>
      </c>
      <c r="L145" s="1664" t="s">
        <v>1768</v>
      </c>
      <c r="M145" s="1663">
        <v>2024</v>
      </c>
    </row>
    <row r="146" spans="1:13" ht="15">
      <c r="A146" s="1663" t="s">
        <v>1766</v>
      </c>
      <c r="B146" s="1663">
        <v>11</v>
      </c>
      <c r="C146" s="1663" t="s">
        <v>1769</v>
      </c>
      <c r="D146" s="1663">
        <v>0.9</v>
      </c>
      <c r="E146" s="1663" t="s">
        <v>1763</v>
      </c>
      <c r="F146" s="1663" t="s">
        <v>1706</v>
      </c>
      <c r="G146" s="1663" t="s">
        <v>353</v>
      </c>
      <c r="H146" s="1663" t="s">
        <v>504</v>
      </c>
      <c r="I146" s="1663">
        <v>14</v>
      </c>
      <c r="J146" s="1663">
        <v>1</v>
      </c>
      <c r="K146" s="1663" t="s">
        <v>1027</v>
      </c>
      <c r="L146" s="1664" t="s">
        <v>1770</v>
      </c>
      <c r="M146" s="1663">
        <v>2024</v>
      </c>
    </row>
    <row r="147" spans="1:13" ht="15">
      <c r="A147" s="1663" t="s">
        <v>1766</v>
      </c>
      <c r="B147" s="1663">
        <v>12</v>
      </c>
      <c r="C147" s="1663" t="s">
        <v>1632</v>
      </c>
      <c r="D147" s="1663">
        <v>0.8</v>
      </c>
      <c r="E147" s="1663" t="s">
        <v>1763</v>
      </c>
      <c r="F147" s="1663" t="s">
        <v>1706</v>
      </c>
      <c r="G147" s="1663" t="s">
        <v>353</v>
      </c>
      <c r="H147" s="1663" t="s">
        <v>504</v>
      </c>
      <c r="I147" s="1663">
        <v>12</v>
      </c>
      <c r="J147" s="1663">
        <v>1</v>
      </c>
      <c r="K147" s="1663" t="s">
        <v>1027</v>
      </c>
      <c r="L147" s="1664" t="s">
        <v>1771</v>
      </c>
      <c r="M147" s="1663">
        <v>2024</v>
      </c>
    </row>
    <row r="148" spans="1:13" ht="15">
      <c r="A148" s="1663" t="s">
        <v>1772</v>
      </c>
      <c r="B148" s="1663">
        <v>10</v>
      </c>
      <c r="C148" s="1663" t="s">
        <v>1773</v>
      </c>
      <c r="D148" s="1663">
        <v>1</v>
      </c>
      <c r="E148" s="1663" t="s">
        <v>1763</v>
      </c>
      <c r="F148" s="1663" t="s">
        <v>1706</v>
      </c>
      <c r="G148" s="1663" t="s">
        <v>1774</v>
      </c>
      <c r="H148" s="1663" t="s">
        <v>504</v>
      </c>
      <c r="I148" s="1663">
        <v>11</v>
      </c>
      <c r="J148" s="1663">
        <v>1</v>
      </c>
      <c r="K148" s="1663" t="s">
        <v>1027</v>
      </c>
      <c r="L148" s="1664" t="s">
        <v>1775</v>
      </c>
      <c r="M148" s="1663">
        <v>2024</v>
      </c>
    </row>
    <row r="149" spans="1:13" ht="15">
      <c r="A149" s="1663" t="s">
        <v>1772</v>
      </c>
      <c r="B149" s="1663">
        <v>10</v>
      </c>
      <c r="C149" s="1663" t="s">
        <v>1776</v>
      </c>
      <c r="D149" s="1663">
        <v>0.6000000000000001</v>
      </c>
      <c r="E149" s="1663" t="s">
        <v>1763</v>
      </c>
      <c r="F149" s="1663" t="s">
        <v>1706</v>
      </c>
      <c r="G149" s="1663" t="s">
        <v>353</v>
      </c>
      <c r="H149" s="1663" t="s">
        <v>504</v>
      </c>
      <c r="I149" s="1663">
        <v>12</v>
      </c>
      <c r="J149" s="1663">
        <v>1</v>
      </c>
      <c r="K149" s="1663" t="s">
        <v>1027</v>
      </c>
      <c r="L149" s="1664" t="s">
        <v>1777</v>
      </c>
      <c r="M149" s="1663">
        <v>2024</v>
      </c>
    </row>
    <row r="150" spans="1:13" ht="15">
      <c r="A150" s="1663" t="s">
        <v>1772</v>
      </c>
      <c r="B150" s="1663">
        <v>10</v>
      </c>
      <c r="C150" s="1663" t="s">
        <v>1778</v>
      </c>
      <c r="D150" s="1663">
        <v>0.5</v>
      </c>
      <c r="E150" s="1663" t="s">
        <v>1763</v>
      </c>
      <c r="F150" s="1663" t="s">
        <v>1706</v>
      </c>
      <c r="G150" s="1663" t="s">
        <v>353</v>
      </c>
      <c r="H150" s="1663" t="s">
        <v>504</v>
      </c>
      <c r="I150" s="1663">
        <v>12</v>
      </c>
      <c r="J150" s="1663">
        <v>1</v>
      </c>
      <c r="K150" s="1663" t="s">
        <v>1027</v>
      </c>
      <c r="L150" s="1664" t="s">
        <v>1777</v>
      </c>
      <c r="M150" s="1663">
        <v>2024</v>
      </c>
    </row>
    <row r="151" spans="1:13" ht="15">
      <c r="A151" s="1663" t="s">
        <v>1772</v>
      </c>
      <c r="B151" s="1663">
        <v>10</v>
      </c>
      <c r="C151" s="1663" t="s">
        <v>1779</v>
      </c>
      <c r="D151" s="1663">
        <v>0.4</v>
      </c>
      <c r="E151" s="1663" t="s">
        <v>1763</v>
      </c>
      <c r="F151" s="1663" t="s">
        <v>1706</v>
      </c>
      <c r="G151" s="1663" t="s">
        <v>353</v>
      </c>
      <c r="H151" s="1663" t="s">
        <v>504</v>
      </c>
      <c r="I151" s="1663">
        <v>12</v>
      </c>
      <c r="J151" s="1663">
        <v>1</v>
      </c>
      <c r="K151" s="1663" t="s">
        <v>1027</v>
      </c>
      <c r="L151" s="1664" t="s">
        <v>1777</v>
      </c>
      <c r="M151" s="1663">
        <v>2024</v>
      </c>
    </row>
    <row r="152" spans="1:13" ht="15">
      <c r="A152" s="1663" t="s">
        <v>1772</v>
      </c>
      <c r="B152" s="1663">
        <v>10</v>
      </c>
      <c r="C152" s="1663" t="s">
        <v>1780</v>
      </c>
      <c r="D152" s="1663">
        <v>0.4</v>
      </c>
      <c r="E152" s="1663" t="s">
        <v>1763</v>
      </c>
      <c r="F152" s="1663" t="s">
        <v>1706</v>
      </c>
      <c r="G152" s="1663" t="s">
        <v>353</v>
      </c>
      <c r="H152" s="1663" t="s">
        <v>504</v>
      </c>
      <c r="I152" s="1663">
        <v>12</v>
      </c>
      <c r="J152" s="1663">
        <v>1</v>
      </c>
      <c r="K152" s="1663" t="s">
        <v>1027</v>
      </c>
      <c r="L152" s="1664" t="s">
        <v>1777</v>
      </c>
      <c r="M152" s="1663">
        <v>2024</v>
      </c>
    </row>
    <row r="153" spans="1:13" ht="18">
      <c r="A153" s="1209" t="s">
        <v>394</v>
      </c>
      <c r="B153" s="1199"/>
      <c r="C153" s="1199"/>
      <c r="D153" s="1204">
        <f>D152+D151+D150+D149+D148+D147+D146+D145+D144+D143+D142+D141+D140+D139+D138+D137</f>
        <v>12.700000000000003</v>
      </c>
      <c r="E153" s="1199"/>
      <c r="F153" s="1199"/>
      <c r="G153" s="1199"/>
      <c r="H153" s="1199"/>
      <c r="I153" s="1199"/>
      <c r="J153" s="1199"/>
      <c r="K153" s="1199"/>
      <c r="L153" s="1201"/>
      <c r="M153" s="1199"/>
    </row>
    <row r="154" spans="1:13" ht="18">
      <c r="A154" s="2200" t="s">
        <v>235</v>
      </c>
      <c r="B154" s="2201"/>
      <c r="C154" s="2201"/>
      <c r="D154" s="2201"/>
      <c r="E154" s="2201"/>
      <c r="F154" s="2201"/>
      <c r="G154" s="2201"/>
      <c r="H154" s="2201"/>
      <c r="I154" s="2201"/>
      <c r="J154" s="2201"/>
      <c r="K154" s="2201"/>
      <c r="L154" s="2201"/>
      <c r="M154" s="2202"/>
    </row>
    <row r="155" spans="1:13" ht="15">
      <c r="A155" s="1663" t="s">
        <v>1781</v>
      </c>
      <c r="B155" s="1663">
        <v>1</v>
      </c>
      <c r="C155" s="1663" t="s">
        <v>1709</v>
      </c>
      <c r="D155" s="1663">
        <v>0.9</v>
      </c>
      <c r="E155" s="1663" t="s">
        <v>1763</v>
      </c>
      <c r="F155" s="1663" t="s">
        <v>1706</v>
      </c>
      <c r="G155" s="1663" t="s">
        <v>353</v>
      </c>
      <c r="H155" s="1663" t="s">
        <v>504</v>
      </c>
      <c r="I155" s="1663">
        <v>11</v>
      </c>
      <c r="J155" s="1663">
        <v>1</v>
      </c>
      <c r="K155" s="1663" t="s">
        <v>1782</v>
      </c>
      <c r="L155" s="1664" t="s">
        <v>1783</v>
      </c>
      <c r="M155" s="1663">
        <v>2024</v>
      </c>
    </row>
    <row r="156" spans="1:13" ht="15">
      <c r="A156" s="1663" t="s">
        <v>1781</v>
      </c>
      <c r="B156" s="1663">
        <v>1</v>
      </c>
      <c r="C156" s="1663" t="s">
        <v>1661</v>
      </c>
      <c r="D156" s="1663">
        <v>0.8</v>
      </c>
      <c r="E156" s="1663" t="s">
        <v>1763</v>
      </c>
      <c r="F156" s="1663" t="s">
        <v>1706</v>
      </c>
      <c r="G156" s="1663" t="s">
        <v>353</v>
      </c>
      <c r="H156" s="1663" t="s">
        <v>504</v>
      </c>
      <c r="I156" s="1663">
        <v>11</v>
      </c>
      <c r="J156" s="1663">
        <v>1</v>
      </c>
      <c r="K156" s="1663" t="s">
        <v>1782</v>
      </c>
      <c r="L156" s="1664"/>
      <c r="M156" s="1663">
        <v>2024</v>
      </c>
    </row>
    <row r="157" spans="1:13" ht="15">
      <c r="A157" s="1663" t="s">
        <v>1781</v>
      </c>
      <c r="B157" s="1663">
        <v>1</v>
      </c>
      <c r="C157" s="1663" t="s">
        <v>1784</v>
      </c>
      <c r="D157" s="1663">
        <v>0.8</v>
      </c>
      <c r="E157" s="1663" t="s">
        <v>1763</v>
      </c>
      <c r="F157" s="1663" t="s">
        <v>1706</v>
      </c>
      <c r="G157" s="1663" t="s">
        <v>353</v>
      </c>
      <c r="H157" s="1663" t="s">
        <v>504</v>
      </c>
      <c r="I157" s="1663">
        <v>12</v>
      </c>
      <c r="J157" s="1663">
        <v>1</v>
      </c>
      <c r="K157" s="1663" t="s">
        <v>1782</v>
      </c>
      <c r="L157" s="1664"/>
      <c r="M157" s="1663">
        <v>2024</v>
      </c>
    </row>
    <row r="158" spans="1:13" ht="15">
      <c r="A158" s="1663" t="s">
        <v>1781</v>
      </c>
      <c r="B158" s="1663">
        <v>1</v>
      </c>
      <c r="C158" s="1663" t="s">
        <v>1785</v>
      </c>
      <c r="D158" s="1663">
        <v>0.8</v>
      </c>
      <c r="E158" s="1663" t="s">
        <v>1763</v>
      </c>
      <c r="F158" s="1663" t="s">
        <v>1706</v>
      </c>
      <c r="G158" s="1663" t="s">
        <v>353</v>
      </c>
      <c r="H158" s="1663" t="s">
        <v>504</v>
      </c>
      <c r="I158" s="1663">
        <v>12</v>
      </c>
      <c r="J158" s="1663">
        <v>1</v>
      </c>
      <c r="K158" s="1663" t="s">
        <v>1782</v>
      </c>
      <c r="L158" s="1664"/>
      <c r="M158" s="1663">
        <v>2024</v>
      </c>
    </row>
    <row r="159" spans="1:13" ht="18">
      <c r="A159" s="1199"/>
      <c r="B159" s="1199"/>
      <c r="C159" s="1199"/>
      <c r="D159" s="1204">
        <f>D158+D157+D156+D155</f>
        <v>3.3000000000000003</v>
      </c>
      <c r="E159" s="1199"/>
      <c r="F159" s="1199"/>
      <c r="G159" s="1199"/>
      <c r="H159" s="1199"/>
      <c r="I159" s="1199"/>
      <c r="J159" s="1199"/>
      <c r="K159" s="1199"/>
      <c r="L159" s="1201"/>
      <c r="M159" s="1199"/>
    </row>
    <row r="160" spans="1:13" ht="17.25">
      <c r="A160" s="2197" t="s">
        <v>1671</v>
      </c>
      <c r="B160" s="2197"/>
      <c r="C160" s="2197"/>
      <c r="D160" s="2197"/>
      <c r="E160" s="2197"/>
      <c r="F160" s="2197"/>
      <c r="G160" s="2197"/>
      <c r="H160" s="2197"/>
      <c r="I160" s="2197"/>
      <c r="J160" s="2197"/>
      <c r="K160" s="2197"/>
      <c r="L160" s="2197"/>
      <c r="M160" s="2197"/>
    </row>
    <row r="161" spans="1:13" ht="15">
      <c r="A161" s="1663" t="s">
        <v>1786</v>
      </c>
      <c r="B161" s="1663">
        <v>19</v>
      </c>
      <c r="C161" s="1663">
        <v>16</v>
      </c>
      <c r="D161" s="1663">
        <v>0.8</v>
      </c>
      <c r="E161" s="1663" t="s">
        <v>240</v>
      </c>
      <c r="F161" s="1663" t="s">
        <v>1706</v>
      </c>
      <c r="G161" s="1663" t="s">
        <v>353</v>
      </c>
      <c r="H161" s="1663" t="s">
        <v>504</v>
      </c>
      <c r="I161" s="1663">
        <v>10</v>
      </c>
      <c r="J161" s="1663">
        <v>1</v>
      </c>
      <c r="K161" s="1663" t="s">
        <v>1027</v>
      </c>
      <c r="L161" s="1664"/>
      <c r="M161" s="1663">
        <v>2024</v>
      </c>
    </row>
    <row r="162" spans="1:13" ht="15">
      <c r="A162" s="1663" t="s">
        <v>1786</v>
      </c>
      <c r="B162" s="1663">
        <v>19</v>
      </c>
      <c r="C162" s="1663" t="s">
        <v>1787</v>
      </c>
      <c r="D162" s="1663">
        <v>0.6000000000000001</v>
      </c>
      <c r="E162" s="1663" t="s">
        <v>1763</v>
      </c>
      <c r="F162" s="1663" t="s">
        <v>1706</v>
      </c>
      <c r="G162" s="1663" t="s">
        <v>353</v>
      </c>
      <c r="H162" s="1663" t="s">
        <v>504</v>
      </c>
      <c r="I162" s="1663">
        <v>10</v>
      </c>
      <c r="J162" s="1663">
        <v>1</v>
      </c>
      <c r="K162" s="1663" t="s">
        <v>1027</v>
      </c>
      <c r="L162" s="1664" t="s">
        <v>1788</v>
      </c>
      <c r="M162" s="1663">
        <v>2024</v>
      </c>
    </row>
    <row r="163" spans="1:13" ht="15">
      <c r="A163" s="1663" t="s">
        <v>1786</v>
      </c>
      <c r="B163" s="1663">
        <v>19</v>
      </c>
      <c r="C163" s="1663" t="s">
        <v>1789</v>
      </c>
      <c r="D163" s="1663">
        <v>0.30000000000000004</v>
      </c>
      <c r="E163" s="1663" t="s">
        <v>1763</v>
      </c>
      <c r="F163" s="1663" t="s">
        <v>1706</v>
      </c>
      <c r="G163" s="1663" t="s">
        <v>353</v>
      </c>
      <c r="H163" s="1663" t="s">
        <v>504</v>
      </c>
      <c r="I163" s="1663">
        <v>10</v>
      </c>
      <c r="J163" s="1663">
        <v>1</v>
      </c>
      <c r="K163" s="1663" t="s">
        <v>1027</v>
      </c>
      <c r="L163" s="1664"/>
      <c r="M163" s="1663">
        <v>2024</v>
      </c>
    </row>
    <row r="164" spans="1:13" ht="15">
      <c r="A164" s="1663" t="s">
        <v>1786</v>
      </c>
      <c r="B164" s="1663">
        <v>19</v>
      </c>
      <c r="C164" s="1663" t="s">
        <v>1790</v>
      </c>
      <c r="D164" s="1663">
        <v>1</v>
      </c>
      <c r="E164" s="1663" t="s">
        <v>1763</v>
      </c>
      <c r="F164" s="1663" t="s">
        <v>1706</v>
      </c>
      <c r="G164" s="1663" t="s">
        <v>353</v>
      </c>
      <c r="H164" s="1663" t="s">
        <v>504</v>
      </c>
      <c r="I164" s="1663">
        <v>10</v>
      </c>
      <c r="J164" s="1663">
        <v>1</v>
      </c>
      <c r="K164" s="1663" t="s">
        <v>1027</v>
      </c>
      <c r="L164" s="1664"/>
      <c r="M164" s="1663">
        <v>2024</v>
      </c>
    </row>
    <row r="165" spans="1:13" ht="15">
      <c r="A165" s="1663" t="s">
        <v>1786</v>
      </c>
      <c r="B165" s="1663">
        <v>19</v>
      </c>
      <c r="C165" s="1663" t="s">
        <v>1791</v>
      </c>
      <c r="D165" s="1663">
        <v>0.9</v>
      </c>
      <c r="E165" s="1663" t="s">
        <v>1763</v>
      </c>
      <c r="F165" s="1663" t="s">
        <v>1706</v>
      </c>
      <c r="G165" s="1663" t="s">
        <v>353</v>
      </c>
      <c r="H165" s="1663" t="s">
        <v>504</v>
      </c>
      <c r="I165" s="1663">
        <v>10</v>
      </c>
      <c r="J165" s="1663">
        <v>1</v>
      </c>
      <c r="K165" s="1663" t="s">
        <v>1027</v>
      </c>
      <c r="L165" s="1664" t="s">
        <v>1792</v>
      </c>
      <c r="M165" s="1663">
        <v>2024</v>
      </c>
    </row>
    <row r="166" spans="1:13" ht="15">
      <c r="A166" s="1663" t="s">
        <v>1786</v>
      </c>
      <c r="B166" s="1663">
        <v>19</v>
      </c>
      <c r="C166" s="1663" t="s">
        <v>1793</v>
      </c>
      <c r="D166" s="1663">
        <v>0.6000000000000001</v>
      </c>
      <c r="E166" s="1663" t="s">
        <v>1763</v>
      </c>
      <c r="F166" s="1663" t="s">
        <v>1706</v>
      </c>
      <c r="G166" s="1663" t="s">
        <v>353</v>
      </c>
      <c r="H166" s="1663" t="s">
        <v>504</v>
      </c>
      <c r="I166" s="1663">
        <v>10</v>
      </c>
      <c r="J166" s="1663">
        <v>1</v>
      </c>
      <c r="K166" s="1663" t="s">
        <v>1027</v>
      </c>
      <c r="L166" s="1664" t="s">
        <v>1794</v>
      </c>
      <c r="M166" s="1663">
        <v>2024</v>
      </c>
    </row>
    <row r="167" spans="1:13" ht="18">
      <c r="A167" s="1670"/>
      <c r="B167" s="1670"/>
      <c r="C167" s="1670"/>
      <c r="D167" s="1671">
        <f>D166+D165+D164+D163+D162+D161</f>
        <v>4.2</v>
      </c>
      <c r="E167" s="1670"/>
      <c r="F167" s="1670"/>
      <c r="G167" s="1670"/>
      <c r="H167" s="1670"/>
      <c r="I167" s="1670"/>
      <c r="J167" s="1670"/>
      <c r="K167" s="1670"/>
      <c r="L167" s="1672"/>
      <c r="M167" s="1670"/>
    </row>
    <row r="168" spans="1:13" ht="18">
      <c r="A168" s="2200" t="s">
        <v>231</v>
      </c>
      <c r="B168" s="2201"/>
      <c r="C168" s="2201"/>
      <c r="D168" s="2201"/>
      <c r="E168" s="2201"/>
      <c r="F168" s="2201"/>
      <c r="G168" s="2201"/>
      <c r="H168" s="2201"/>
      <c r="I168" s="2201"/>
      <c r="J168" s="2201"/>
      <c r="K168" s="2201"/>
      <c r="L168" s="2201"/>
      <c r="M168" s="2202"/>
    </row>
    <row r="169" spans="1:13" ht="18">
      <c r="A169" s="1199" t="s">
        <v>1795</v>
      </c>
      <c r="B169" s="1199">
        <v>1</v>
      </c>
      <c r="C169" s="1199" t="s">
        <v>1796</v>
      </c>
      <c r="D169" s="1200">
        <v>0.8</v>
      </c>
      <c r="E169" s="1663" t="s">
        <v>238</v>
      </c>
      <c r="F169" s="1199" t="s">
        <v>1724</v>
      </c>
      <c r="G169" s="1199" t="s">
        <v>1797</v>
      </c>
      <c r="H169" s="1199" t="s">
        <v>504</v>
      </c>
      <c r="I169" s="1199">
        <v>6.2</v>
      </c>
      <c r="J169" s="1199">
        <v>1</v>
      </c>
      <c r="K169" s="1199" t="s">
        <v>505</v>
      </c>
      <c r="L169" s="1201" t="s">
        <v>1798</v>
      </c>
      <c r="M169" s="1199">
        <v>2025</v>
      </c>
    </row>
    <row r="170" spans="1:13" ht="18">
      <c r="A170" s="1199" t="s">
        <v>1795</v>
      </c>
      <c r="B170" s="1199">
        <v>1</v>
      </c>
      <c r="C170" s="1199" t="s">
        <v>1799</v>
      </c>
      <c r="D170" s="1200">
        <v>0.8</v>
      </c>
      <c r="E170" s="1663" t="s">
        <v>238</v>
      </c>
      <c r="F170" s="1199" t="s">
        <v>1724</v>
      </c>
      <c r="G170" s="1199" t="s">
        <v>1797</v>
      </c>
      <c r="H170" s="1199" t="s">
        <v>504</v>
      </c>
      <c r="I170" s="1199">
        <v>7.8</v>
      </c>
      <c r="J170" s="1199">
        <v>1</v>
      </c>
      <c r="K170" s="1199" t="s">
        <v>505</v>
      </c>
      <c r="L170" s="1201" t="s">
        <v>1800</v>
      </c>
      <c r="M170" s="1199">
        <v>2025</v>
      </c>
    </row>
    <row r="171" spans="1:13" ht="18">
      <c r="A171" s="1199" t="s">
        <v>1795</v>
      </c>
      <c r="B171" s="1199">
        <v>1</v>
      </c>
      <c r="C171" s="1199">
        <v>5</v>
      </c>
      <c r="D171" s="1200">
        <v>0.7</v>
      </c>
      <c r="E171" s="1663" t="s">
        <v>238</v>
      </c>
      <c r="F171" s="1199" t="s">
        <v>1724</v>
      </c>
      <c r="G171" s="1199" t="s">
        <v>1797</v>
      </c>
      <c r="H171" s="1199" t="s">
        <v>504</v>
      </c>
      <c r="I171" s="1199">
        <v>10.5</v>
      </c>
      <c r="J171" s="1199">
        <v>1.5</v>
      </c>
      <c r="K171" s="1199" t="s">
        <v>1027</v>
      </c>
      <c r="L171" s="1201"/>
      <c r="M171" s="1199">
        <v>2025</v>
      </c>
    </row>
    <row r="172" spans="1:13" ht="18">
      <c r="A172" s="1199" t="s">
        <v>1795</v>
      </c>
      <c r="B172" s="1199">
        <v>1</v>
      </c>
      <c r="C172" s="1199">
        <v>17</v>
      </c>
      <c r="D172" s="1200">
        <v>1.9</v>
      </c>
      <c r="E172" s="1663" t="s">
        <v>238</v>
      </c>
      <c r="F172" s="1199" t="s">
        <v>1724</v>
      </c>
      <c r="G172" s="1199" t="s">
        <v>1039</v>
      </c>
      <c r="H172" s="1199" t="s">
        <v>504</v>
      </c>
      <c r="I172" s="1199">
        <v>11</v>
      </c>
      <c r="J172" s="1199">
        <v>1.5</v>
      </c>
      <c r="K172" s="1199" t="s">
        <v>1027</v>
      </c>
      <c r="L172" s="1201" t="s">
        <v>1801</v>
      </c>
      <c r="M172" s="1199">
        <v>2025</v>
      </c>
    </row>
    <row r="173" spans="1:13" ht="18">
      <c r="A173" s="1199" t="s">
        <v>1802</v>
      </c>
      <c r="B173" s="1199">
        <v>4</v>
      </c>
      <c r="C173" s="1199">
        <v>27</v>
      </c>
      <c r="D173" s="1200">
        <v>1.7000000000000002</v>
      </c>
      <c r="E173" s="1663" t="s">
        <v>238</v>
      </c>
      <c r="F173" s="1199" t="s">
        <v>1724</v>
      </c>
      <c r="G173" s="1199" t="s">
        <v>1028</v>
      </c>
      <c r="H173" s="1199" t="s">
        <v>504</v>
      </c>
      <c r="I173" s="1199">
        <v>8.2</v>
      </c>
      <c r="J173" s="1199">
        <v>1</v>
      </c>
      <c r="K173" s="1199" t="s">
        <v>505</v>
      </c>
      <c r="L173" s="1201" t="s">
        <v>1803</v>
      </c>
      <c r="M173" s="1199">
        <v>2025</v>
      </c>
    </row>
    <row r="174" spans="1:13" ht="18">
      <c r="A174" s="1199" t="s">
        <v>1802</v>
      </c>
      <c r="B174" s="1199">
        <v>4</v>
      </c>
      <c r="C174" s="1199" t="s">
        <v>1644</v>
      </c>
      <c r="D174" s="1200">
        <v>0.9</v>
      </c>
      <c r="E174" s="1663" t="s">
        <v>238</v>
      </c>
      <c r="F174" s="1199" t="s">
        <v>1724</v>
      </c>
      <c r="G174" s="1199" t="s">
        <v>1028</v>
      </c>
      <c r="H174" s="1199" t="s">
        <v>504</v>
      </c>
      <c r="I174" s="1199">
        <v>9.1</v>
      </c>
      <c r="J174" s="1199">
        <v>1</v>
      </c>
      <c r="K174" s="1199" t="s">
        <v>505</v>
      </c>
      <c r="L174" s="1201" t="s">
        <v>1804</v>
      </c>
      <c r="M174" s="1199">
        <v>2025</v>
      </c>
    </row>
    <row r="175" spans="1:13" ht="18">
      <c r="A175" s="1199" t="s">
        <v>1802</v>
      </c>
      <c r="B175" s="1199">
        <v>4</v>
      </c>
      <c r="C175" s="1199">
        <v>18</v>
      </c>
      <c r="D175" s="1200">
        <v>1</v>
      </c>
      <c r="E175" s="1663" t="s">
        <v>238</v>
      </c>
      <c r="F175" s="1199" t="s">
        <v>1724</v>
      </c>
      <c r="G175" s="1199" t="s">
        <v>1028</v>
      </c>
      <c r="H175" s="1199" t="s">
        <v>504</v>
      </c>
      <c r="I175" s="1199">
        <v>7.6</v>
      </c>
      <c r="J175" s="1199">
        <v>1</v>
      </c>
      <c r="K175" s="1199" t="s">
        <v>505</v>
      </c>
      <c r="L175" s="1201" t="s">
        <v>1805</v>
      </c>
      <c r="M175" s="1199">
        <v>2025</v>
      </c>
    </row>
    <row r="176" spans="1:13" ht="18">
      <c r="A176" s="1199"/>
      <c r="B176" s="1199"/>
      <c r="C176" s="1199"/>
      <c r="D176" s="1204">
        <f>D175+D174+D173+D172+D171+D170+D169</f>
        <v>7.8</v>
      </c>
      <c r="E176" s="1199"/>
      <c r="F176" s="1199"/>
      <c r="G176" s="1199"/>
      <c r="H176" s="1199"/>
      <c r="I176" s="1199"/>
      <c r="J176" s="1199"/>
      <c r="K176" s="1199"/>
      <c r="L176" s="1201"/>
      <c r="M176" s="1199"/>
    </row>
    <row r="177" spans="1:13" ht="17.25">
      <c r="A177" s="2199" t="s">
        <v>1041</v>
      </c>
      <c r="B177" s="2199"/>
      <c r="C177" s="2199"/>
      <c r="D177" s="2199"/>
      <c r="E177" s="2199"/>
      <c r="F177" s="2199"/>
      <c r="G177" s="2199"/>
      <c r="H177" s="2199"/>
      <c r="I177" s="2199"/>
      <c r="J177" s="2199"/>
      <c r="K177" s="2199"/>
      <c r="L177" s="2199"/>
      <c r="M177" s="2199"/>
    </row>
    <row r="178" spans="1:13" ht="15">
      <c r="A178" s="1633" t="s">
        <v>1806</v>
      </c>
      <c r="B178" s="1633">
        <v>3</v>
      </c>
      <c r="C178" s="1633" t="s">
        <v>1807</v>
      </c>
      <c r="D178" s="1633">
        <v>1</v>
      </c>
      <c r="E178" s="1634" t="s">
        <v>1698</v>
      </c>
      <c r="F178" s="1633" t="s">
        <v>1724</v>
      </c>
      <c r="G178" s="1633" t="s">
        <v>1808</v>
      </c>
      <c r="H178" s="1633" t="s">
        <v>504</v>
      </c>
      <c r="I178" s="1633">
        <v>7000</v>
      </c>
      <c r="J178" s="1665">
        <v>1</v>
      </c>
      <c r="K178" s="1633" t="s">
        <v>1027</v>
      </c>
      <c r="L178" s="1666" t="s">
        <v>1809</v>
      </c>
      <c r="M178" s="1667">
        <v>2024</v>
      </c>
    </row>
    <row r="179" spans="1:13" ht="15">
      <c r="A179" s="1633" t="s">
        <v>1810</v>
      </c>
      <c r="B179" s="1633">
        <v>7</v>
      </c>
      <c r="C179" s="1633" t="s">
        <v>1787</v>
      </c>
      <c r="D179" s="1633">
        <v>0.9</v>
      </c>
      <c r="E179" s="1634" t="s">
        <v>1811</v>
      </c>
      <c r="F179" s="1633" t="s">
        <v>1724</v>
      </c>
      <c r="G179" s="1633" t="s">
        <v>1812</v>
      </c>
      <c r="H179" s="1633" t="s">
        <v>504</v>
      </c>
      <c r="I179" s="1633">
        <v>8000</v>
      </c>
      <c r="J179" s="1665">
        <v>1</v>
      </c>
      <c r="K179" s="1633" t="s">
        <v>1725</v>
      </c>
      <c r="L179" s="1666" t="s">
        <v>1813</v>
      </c>
      <c r="M179" s="1667">
        <v>2025</v>
      </c>
    </row>
    <row r="180" spans="1:13" ht="15">
      <c r="A180" s="1633" t="s">
        <v>1810</v>
      </c>
      <c r="B180" s="1633">
        <v>7</v>
      </c>
      <c r="C180" s="1633" t="s">
        <v>1789</v>
      </c>
      <c r="D180" s="1633">
        <v>1</v>
      </c>
      <c r="E180" s="1634" t="s">
        <v>1811</v>
      </c>
      <c r="F180" s="1633" t="s">
        <v>1724</v>
      </c>
      <c r="G180" s="1633" t="s">
        <v>1812</v>
      </c>
      <c r="H180" s="1633" t="s">
        <v>504</v>
      </c>
      <c r="I180" s="1633">
        <v>8000</v>
      </c>
      <c r="J180" s="1665">
        <v>1</v>
      </c>
      <c r="K180" s="1633" t="s">
        <v>1725</v>
      </c>
      <c r="L180" s="1666" t="s">
        <v>1814</v>
      </c>
      <c r="M180" s="1667">
        <v>2025</v>
      </c>
    </row>
    <row r="181" spans="1:13" ht="15">
      <c r="A181" s="1633" t="s">
        <v>1815</v>
      </c>
      <c r="B181" s="1633">
        <v>7</v>
      </c>
      <c r="C181" s="1633" t="s">
        <v>1785</v>
      </c>
      <c r="D181" s="1633">
        <v>1</v>
      </c>
      <c r="E181" s="1634" t="s">
        <v>1701</v>
      </c>
      <c r="F181" s="1633" t="s">
        <v>1724</v>
      </c>
      <c r="G181" s="1633" t="s">
        <v>1039</v>
      </c>
      <c r="H181" s="1633" t="s">
        <v>504</v>
      </c>
      <c r="I181" s="1633">
        <v>8000</v>
      </c>
      <c r="J181" s="1665">
        <v>1</v>
      </c>
      <c r="K181" s="1633" t="s">
        <v>1725</v>
      </c>
      <c r="L181" s="1666" t="s">
        <v>1816</v>
      </c>
      <c r="M181" s="1667">
        <v>2025</v>
      </c>
    </row>
    <row r="182" spans="1:13" ht="15">
      <c r="A182" s="1633" t="s">
        <v>1817</v>
      </c>
      <c r="B182" s="1633">
        <v>9</v>
      </c>
      <c r="C182" s="1633">
        <v>24</v>
      </c>
      <c r="D182" s="1633">
        <v>0.9</v>
      </c>
      <c r="E182" s="1634" t="s">
        <v>1811</v>
      </c>
      <c r="F182" s="1633" t="s">
        <v>1724</v>
      </c>
      <c r="G182" s="1633" t="s">
        <v>647</v>
      </c>
      <c r="H182" s="1633" t="s">
        <v>504</v>
      </c>
      <c r="I182" s="1633">
        <v>7000</v>
      </c>
      <c r="J182" s="1665">
        <v>3</v>
      </c>
      <c r="K182" s="1633" t="s">
        <v>1725</v>
      </c>
      <c r="L182" s="1666" t="s">
        <v>1818</v>
      </c>
      <c r="M182" s="1667">
        <v>2025</v>
      </c>
    </row>
    <row r="183" spans="1:13" ht="15">
      <c r="A183" s="1633" t="s">
        <v>1817</v>
      </c>
      <c r="B183" s="1633">
        <v>9</v>
      </c>
      <c r="C183" s="1633" t="s">
        <v>1702</v>
      </c>
      <c r="D183" s="1633">
        <v>1</v>
      </c>
      <c r="E183" s="1634" t="s">
        <v>1698</v>
      </c>
      <c r="F183" s="1633" t="s">
        <v>1724</v>
      </c>
      <c r="G183" s="1633" t="s">
        <v>1037</v>
      </c>
      <c r="H183" s="1633" t="s">
        <v>504</v>
      </c>
      <c r="I183" s="1633">
        <v>10000</v>
      </c>
      <c r="J183" s="1665">
        <v>8</v>
      </c>
      <c r="K183" s="1633" t="s">
        <v>1027</v>
      </c>
      <c r="L183" s="1666"/>
      <c r="M183" s="1667">
        <v>2025</v>
      </c>
    </row>
    <row r="184" spans="1:13" ht="18">
      <c r="A184" s="1209"/>
      <c r="B184" s="1199"/>
      <c r="C184" s="1199"/>
      <c r="D184" s="1210">
        <f>D183+D182+D181+D180+D179+D178</f>
        <v>5.8</v>
      </c>
      <c r="E184" s="1199"/>
      <c r="F184" s="1199"/>
      <c r="G184" s="1199"/>
      <c r="H184" s="1199"/>
      <c r="I184" s="1199"/>
      <c r="J184" s="1199"/>
      <c r="K184" s="1199"/>
      <c r="L184" s="1201"/>
      <c r="M184" s="1199"/>
    </row>
    <row r="185" spans="1:13" ht="17.25">
      <c r="A185" s="2198" t="s">
        <v>241</v>
      </c>
      <c r="B185" s="2198"/>
      <c r="C185" s="2198"/>
      <c r="D185" s="2198"/>
      <c r="E185" s="2198"/>
      <c r="F185" s="2198"/>
      <c r="G185" s="2198"/>
      <c r="H185" s="2198"/>
      <c r="I185" s="2198"/>
      <c r="J185" s="2198"/>
      <c r="K185" s="2198"/>
      <c r="L185" s="2198"/>
      <c r="M185" s="2198"/>
    </row>
    <row r="186" spans="1:13" ht="15">
      <c r="A186" s="1663" t="s">
        <v>1829</v>
      </c>
      <c r="B186" s="1663">
        <v>6</v>
      </c>
      <c r="C186" s="1663">
        <v>7</v>
      </c>
      <c r="D186" s="1663">
        <v>0.8</v>
      </c>
      <c r="E186" s="1663" t="s">
        <v>238</v>
      </c>
      <c r="F186" s="1663" t="s">
        <v>1706</v>
      </c>
      <c r="G186" s="1663" t="s">
        <v>1830</v>
      </c>
      <c r="H186" s="1663" t="s">
        <v>504</v>
      </c>
      <c r="I186" s="1663">
        <v>7</v>
      </c>
      <c r="J186" s="1663">
        <v>0.5</v>
      </c>
      <c r="K186" s="1663" t="s">
        <v>505</v>
      </c>
      <c r="L186" s="1664" t="s">
        <v>1831</v>
      </c>
      <c r="M186" s="1663">
        <v>2025</v>
      </c>
    </row>
    <row r="187" spans="1:13" ht="15">
      <c r="A187" s="1663" t="s">
        <v>1829</v>
      </c>
      <c r="B187" s="1663">
        <v>6</v>
      </c>
      <c r="C187" s="1663" t="s">
        <v>1832</v>
      </c>
      <c r="D187" s="1663">
        <v>0.8</v>
      </c>
      <c r="E187" s="1663" t="s">
        <v>238</v>
      </c>
      <c r="F187" s="1663" t="s">
        <v>1706</v>
      </c>
      <c r="G187" s="1663" t="s">
        <v>1830</v>
      </c>
      <c r="H187" s="1663" t="s">
        <v>504</v>
      </c>
      <c r="I187" s="1663">
        <v>8</v>
      </c>
      <c r="J187" s="1663">
        <v>0.5</v>
      </c>
      <c r="K187" s="1663" t="s">
        <v>505</v>
      </c>
      <c r="L187" s="1664" t="s">
        <v>1833</v>
      </c>
      <c r="M187" s="1663">
        <v>2025</v>
      </c>
    </row>
    <row r="188" spans="1:13" ht="18">
      <c r="A188" s="1209"/>
      <c r="B188" s="1199"/>
      <c r="C188" s="1199"/>
      <c r="D188" s="1210">
        <f>D187+D186</f>
        <v>1.6</v>
      </c>
      <c r="E188" s="1199"/>
      <c r="F188" s="1199"/>
      <c r="G188" s="1199"/>
      <c r="H188" s="1199"/>
      <c r="I188" s="1199"/>
      <c r="J188" s="1199"/>
      <c r="K188" s="1199"/>
      <c r="L188" s="1201"/>
      <c r="M188" s="1199"/>
    </row>
    <row r="189" spans="1:13" ht="17.25">
      <c r="A189" s="2199" t="s">
        <v>1035</v>
      </c>
      <c r="B189" s="2199"/>
      <c r="C189" s="2199"/>
      <c r="D189" s="2199"/>
      <c r="E189" s="2199"/>
      <c r="F189" s="2199"/>
      <c r="G189" s="2199"/>
      <c r="H189" s="2199"/>
      <c r="I189" s="2199"/>
      <c r="J189" s="2199"/>
      <c r="K189" s="2199"/>
      <c r="L189" s="2199"/>
      <c r="M189" s="2199"/>
    </row>
    <row r="190" spans="1:13" ht="15">
      <c r="A190" s="1663" t="s">
        <v>1834</v>
      </c>
      <c r="B190" s="1663">
        <v>9</v>
      </c>
      <c r="C190" s="1663">
        <v>44</v>
      </c>
      <c r="D190" s="1663">
        <v>0.7</v>
      </c>
      <c r="E190" s="1663" t="s">
        <v>1763</v>
      </c>
      <c r="F190" s="1663" t="s">
        <v>1706</v>
      </c>
      <c r="G190" s="1663" t="s">
        <v>631</v>
      </c>
      <c r="H190" s="1663" t="s">
        <v>504</v>
      </c>
      <c r="I190" s="1663">
        <v>10</v>
      </c>
      <c r="J190" s="1663">
        <v>1</v>
      </c>
      <c r="K190" s="1663" t="s">
        <v>1027</v>
      </c>
      <c r="L190" s="1664" t="s">
        <v>1835</v>
      </c>
      <c r="M190" s="1663">
        <v>2025</v>
      </c>
    </row>
    <row r="191" spans="1:13" ht="15">
      <c r="A191" s="1663" t="s">
        <v>1836</v>
      </c>
      <c r="B191" s="1663">
        <v>9</v>
      </c>
      <c r="C191" s="1663">
        <v>2</v>
      </c>
      <c r="D191" s="1663">
        <v>1</v>
      </c>
      <c r="E191" s="1663" t="s">
        <v>1763</v>
      </c>
      <c r="F191" s="1663" t="s">
        <v>1706</v>
      </c>
      <c r="G191" s="1663" t="s">
        <v>1837</v>
      </c>
      <c r="H191" s="1663" t="s">
        <v>504</v>
      </c>
      <c r="I191" s="1663">
        <v>16.5</v>
      </c>
      <c r="J191" s="1663">
        <v>1.5</v>
      </c>
      <c r="K191" s="1663" t="s">
        <v>1027</v>
      </c>
      <c r="L191" s="1664" t="s">
        <v>1838</v>
      </c>
      <c r="M191" s="1663">
        <v>2024</v>
      </c>
    </row>
    <row r="192" spans="1:13" ht="15">
      <c r="A192" s="1663" t="s">
        <v>1839</v>
      </c>
      <c r="B192" s="1663">
        <v>10</v>
      </c>
      <c r="C192" s="1663">
        <v>26</v>
      </c>
      <c r="D192" s="1663">
        <v>1</v>
      </c>
      <c r="E192" s="1663" t="s">
        <v>240</v>
      </c>
      <c r="F192" s="1663" t="s">
        <v>1706</v>
      </c>
      <c r="G192" s="1663" t="s">
        <v>1840</v>
      </c>
      <c r="H192" s="1663" t="s">
        <v>504</v>
      </c>
      <c r="I192" s="1663">
        <v>12</v>
      </c>
      <c r="J192" s="1663">
        <v>1</v>
      </c>
      <c r="K192" s="1663" t="s">
        <v>1027</v>
      </c>
      <c r="L192" s="1664" t="s">
        <v>1841</v>
      </c>
      <c r="M192" s="1663">
        <v>2024</v>
      </c>
    </row>
    <row r="193" spans="1:13" ht="15">
      <c r="A193" s="1663" t="s">
        <v>1842</v>
      </c>
      <c r="B193" s="1663">
        <v>12</v>
      </c>
      <c r="C193" s="1663" t="s">
        <v>1843</v>
      </c>
      <c r="D193" s="1663">
        <v>0.9</v>
      </c>
      <c r="E193" s="1663" t="s">
        <v>1763</v>
      </c>
      <c r="F193" s="1663" t="s">
        <v>1706</v>
      </c>
      <c r="G193" s="1663" t="s">
        <v>353</v>
      </c>
      <c r="H193" s="1663" t="s">
        <v>504</v>
      </c>
      <c r="I193" s="1663">
        <v>15.5</v>
      </c>
      <c r="J193" s="1663">
        <v>1</v>
      </c>
      <c r="K193" s="1663" t="s">
        <v>1027</v>
      </c>
      <c r="L193" s="1664" t="s">
        <v>1844</v>
      </c>
      <c r="M193" s="1663">
        <v>2024</v>
      </c>
    </row>
    <row r="194" spans="1:13" ht="18">
      <c r="A194" s="1663" t="s">
        <v>1845</v>
      </c>
      <c r="B194" s="1663">
        <v>6</v>
      </c>
      <c r="C194" s="1663">
        <v>34</v>
      </c>
      <c r="D194" s="1663">
        <v>0.8</v>
      </c>
      <c r="E194" s="1663" t="s">
        <v>1846</v>
      </c>
      <c r="F194" s="1663" t="s">
        <v>1706</v>
      </c>
      <c r="G194" s="1663" t="s">
        <v>773</v>
      </c>
      <c r="H194" s="1663" t="s">
        <v>504</v>
      </c>
      <c r="I194" s="1663">
        <v>10</v>
      </c>
      <c r="J194" s="1663">
        <v>1</v>
      </c>
      <c r="K194" s="1663" t="s">
        <v>1027</v>
      </c>
      <c r="L194" s="1664" t="s">
        <v>1847</v>
      </c>
      <c r="M194" s="1663">
        <v>2025</v>
      </c>
    </row>
    <row r="195" spans="1:13" ht="15">
      <c r="A195" s="1663" t="s">
        <v>1848</v>
      </c>
      <c r="B195" s="1663">
        <v>21</v>
      </c>
      <c r="C195" s="1663" t="s">
        <v>1632</v>
      </c>
      <c r="D195" s="1663">
        <v>0.8</v>
      </c>
      <c r="E195" s="1663" t="s">
        <v>1751</v>
      </c>
      <c r="F195" s="1663" t="s">
        <v>1706</v>
      </c>
      <c r="G195" s="1663" t="s">
        <v>1849</v>
      </c>
      <c r="H195" s="1663" t="s">
        <v>504</v>
      </c>
      <c r="I195" s="1663">
        <v>10</v>
      </c>
      <c r="J195" s="1663">
        <v>1</v>
      </c>
      <c r="K195" s="1663" t="s">
        <v>1027</v>
      </c>
      <c r="L195" s="1664" t="s">
        <v>1850</v>
      </c>
      <c r="M195" s="1663">
        <v>2025</v>
      </c>
    </row>
    <row r="196" spans="1:13" ht="15">
      <c r="A196" s="1663" t="s">
        <v>1836</v>
      </c>
      <c r="B196" s="1663">
        <v>9</v>
      </c>
      <c r="C196" s="1663" t="s">
        <v>1851</v>
      </c>
      <c r="D196" s="1663">
        <v>1</v>
      </c>
      <c r="E196" s="1663" t="s">
        <v>1763</v>
      </c>
      <c r="F196" s="1663" t="s">
        <v>1706</v>
      </c>
      <c r="G196" s="1663" t="s">
        <v>1837</v>
      </c>
      <c r="H196" s="1663" t="s">
        <v>504</v>
      </c>
      <c r="I196" s="1663">
        <v>15</v>
      </c>
      <c r="J196" s="1663">
        <v>1.5</v>
      </c>
      <c r="K196" s="1663" t="s">
        <v>1027</v>
      </c>
      <c r="L196" s="1664" t="s">
        <v>1852</v>
      </c>
      <c r="M196" s="1663">
        <v>2024</v>
      </c>
    </row>
    <row r="197" spans="1:13" ht="15">
      <c r="A197" s="1663" t="s">
        <v>1853</v>
      </c>
      <c r="B197" s="1663">
        <v>20</v>
      </c>
      <c r="C197" s="1663">
        <v>12</v>
      </c>
      <c r="D197" s="1663">
        <v>0.6000000000000001</v>
      </c>
      <c r="E197" s="1663" t="s">
        <v>1854</v>
      </c>
      <c r="F197" s="1663" t="s">
        <v>1706</v>
      </c>
      <c r="G197" s="1663" t="s">
        <v>1855</v>
      </c>
      <c r="H197" s="1663" t="s">
        <v>504</v>
      </c>
      <c r="I197" s="1663">
        <v>10</v>
      </c>
      <c r="J197" s="1663">
        <v>1</v>
      </c>
      <c r="K197" s="1663" t="s">
        <v>1027</v>
      </c>
      <c r="L197" s="1664" t="s">
        <v>1856</v>
      </c>
      <c r="M197" s="1663">
        <v>2025</v>
      </c>
    </row>
    <row r="198" spans="1:13" ht="18">
      <c r="A198" s="1663" t="s">
        <v>1834</v>
      </c>
      <c r="B198" s="1663">
        <v>9</v>
      </c>
      <c r="C198" s="1663" t="s">
        <v>1645</v>
      </c>
      <c r="D198" s="1663">
        <v>0.6000000000000001</v>
      </c>
      <c r="E198" s="1663" t="s">
        <v>1846</v>
      </c>
      <c r="F198" s="1663" t="s">
        <v>1706</v>
      </c>
      <c r="G198" s="1663" t="s">
        <v>353</v>
      </c>
      <c r="H198" s="1663" t="s">
        <v>504</v>
      </c>
      <c r="I198" s="1663">
        <v>15</v>
      </c>
      <c r="J198" s="1663">
        <v>1.5</v>
      </c>
      <c r="K198" s="1663" t="s">
        <v>1027</v>
      </c>
      <c r="L198" s="1664"/>
      <c r="M198" s="1663">
        <v>2024</v>
      </c>
    </row>
    <row r="199" spans="1:13" ht="18">
      <c r="A199" s="1663" t="s">
        <v>1834</v>
      </c>
      <c r="B199" s="1663">
        <v>9</v>
      </c>
      <c r="C199" s="1663" t="s">
        <v>1857</v>
      </c>
      <c r="D199" s="1663">
        <v>0.6000000000000001</v>
      </c>
      <c r="E199" s="1663" t="s">
        <v>1846</v>
      </c>
      <c r="F199" s="1663" t="s">
        <v>1706</v>
      </c>
      <c r="G199" s="1663" t="s">
        <v>1840</v>
      </c>
      <c r="H199" s="1663" t="s">
        <v>504</v>
      </c>
      <c r="I199" s="1663">
        <v>18</v>
      </c>
      <c r="J199" s="1663">
        <v>1.5</v>
      </c>
      <c r="K199" s="1663" t="s">
        <v>1782</v>
      </c>
      <c r="L199" s="1664"/>
      <c r="M199" s="1663">
        <v>2024</v>
      </c>
    </row>
    <row r="200" spans="1:13" ht="18">
      <c r="A200" s="1663" t="s">
        <v>1834</v>
      </c>
      <c r="B200" s="1663">
        <v>9</v>
      </c>
      <c r="C200" s="1663" t="s">
        <v>1858</v>
      </c>
      <c r="D200" s="1663">
        <v>0.6000000000000001</v>
      </c>
      <c r="E200" s="1663" t="s">
        <v>1846</v>
      </c>
      <c r="F200" s="1663" t="s">
        <v>1706</v>
      </c>
      <c r="G200" s="1663" t="s">
        <v>1859</v>
      </c>
      <c r="H200" s="1663" t="s">
        <v>504</v>
      </c>
      <c r="I200" s="1663">
        <v>16.5</v>
      </c>
      <c r="J200" s="1663">
        <v>1.5</v>
      </c>
      <c r="K200" s="1663" t="s">
        <v>1027</v>
      </c>
      <c r="L200" s="1664" t="s">
        <v>1860</v>
      </c>
      <c r="M200" s="1663">
        <v>2024</v>
      </c>
    </row>
    <row r="201" spans="1:13" ht="30">
      <c r="A201" s="1674" t="s">
        <v>1848</v>
      </c>
      <c r="B201" s="1674">
        <v>21</v>
      </c>
      <c r="C201" s="1674">
        <v>13</v>
      </c>
      <c r="D201" s="1674">
        <v>0.9</v>
      </c>
      <c r="E201" s="1674" t="s">
        <v>1751</v>
      </c>
      <c r="F201" s="1674" t="s">
        <v>1706</v>
      </c>
      <c r="G201" s="1674" t="s">
        <v>1849</v>
      </c>
      <c r="H201" s="1674" t="s">
        <v>504</v>
      </c>
      <c r="I201" s="1674">
        <v>10</v>
      </c>
      <c r="J201" s="1674">
        <v>1</v>
      </c>
      <c r="K201" s="1674" t="s">
        <v>1027</v>
      </c>
      <c r="L201" s="1675" t="s">
        <v>1861</v>
      </c>
      <c r="M201" s="1674">
        <v>2025</v>
      </c>
    </row>
    <row r="202" spans="1:13" ht="17.25">
      <c r="A202" s="1676"/>
      <c r="B202" s="1676"/>
      <c r="C202" s="1676"/>
      <c r="D202" s="1673">
        <f>D201+D200+D199+D198+D197+D196+D195+D194+D193+D192+D191+D190</f>
        <v>9.5</v>
      </c>
      <c r="E202" s="1676"/>
      <c r="F202" s="1676"/>
      <c r="G202" s="1676"/>
      <c r="H202" s="1676"/>
      <c r="I202" s="1676"/>
      <c r="J202" s="1676"/>
      <c r="K202" s="1676"/>
      <c r="L202" s="1677" t="s">
        <v>0</v>
      </c>
      <c r="M202" s="1676"/>
    </row>
    <row r="203" spans="1:13" ht="17.25">
      <c r="A203" s="2193" t="s">
        <v>1862</v>
      </c>
      <c r="B203" s="2193"/>
      <c r="C203" s="2193"/>
      <c r="D203" s="2193"/>
      <c r="E203" s="2193"/>
      <c r="F203" s="2193"/>
      <c r="G203" s="2193"/>
      <c r="H203" s="2193"/>
      <c r="I203" s="2193"/>
      <c r="J203" s="2193"/>
      <c r="K203" s="2193"/>
      <c r="L203" s="2193"/>
      <c r="M203" s="2193"/>
    </row>
    <row r="204" spans="1:13" ht="15">
      <c r="A204" s="1663" t="s">
        <v>1863</v>
      </c>
      <c r="B204" s="1663">
        <v>16</v>
      </c>
      <c r="C204" s="1663" t="s">
        <v>1864</v>
      </c>
      <c r="D204" s="1663">
        <v>2.3</v>
      </c>
      <c r="E204" s="1663" t="s">
        <v>232</v>
      </c>
      <c r="F204" s="1663" t="s">
        <v>1706</v>
      </c>
      <c r="G204" s="1663" t="s">
        <v>1865</v>
      </c>
      <c r="H204" s="1663" t="s">
        <v>504</v>
      </c>
      <c r="I204" s="1663">
        <v>5.5</v>
      </c>
      <c r="J204" s="1663">
        <v>0.5</v>
      </c>
      <c r="K204" s="1663" t="s">
        <v>505</v>
      </c>
      <c r="L204" s="1664" t="s">
        <v>1792</v>
      </c>
      <c r="M204" s="1663">
        <v>2025</v>
      </c>
    </row>
    <row r="205" spans="1:13" ht="15">
      <c r="A205" s="1663" t="s">
        <v>1863</v>
      </c>
      <c r="B205" s="1663">
        <v>16</v>
      </c>
      <c r="C205" s="1663" t="s">
        <v>1866</v>
      </c>
      <c r="D205" s="1663">
        <v>2.7</v>
      </c>
      <c r="E205" s="1663" t="s">
        <v>232</v>
      </c>
      <c r="F205" s="1663" t="s">
        <v>1706</v>
      </c>
      <c r="G205" s="1663" t="s">
        <v>1865</v>
      </c>
      <c r="H205" s="1663" t="s">
        <v>504</v>
      </c>
      <c r="I205" s="1663">
        <v>6</v>
      </c>
      <c r="J205" s="1663">
        <v>0.5</v>
      </c>
      <c r="K205" s="1663" t="s">
        <v>505</v>
      </c>
      <c r="L205" s="1664" t="s">
        <v>1030</v>
      </c>
      <c r="M205" s="1663">
        <v>2025</v>
      </c>
    </row>
    <row r="206" spans="1:13" ht="15">
      <c r="A206" s="1663" t="s">
        <v>1863</v>
      </c>
      <c r="B206" s="1663">
        <v>16</v>
      </c>
      <c r="C206" s="1663" t="s">
        <v>1867</v>
      </c>
      <c r="D206" s="1663">
        <v>2.7</v>
      </c>
      <c r="E206" s="1663" t="s">
        <v>232</v>
      </c>
      <c r="F206" s="1663" t="s">
        <v>1706</v>
      </c>
      <c r="G206" s="1663" t="s">
        <v>1865</v>
      </c>
      <c r="H206" s="1663" t="s">
        <v>504</v>
      </c>
      <c r="I206" s="1663">
        <v>5.5</v>
      </c>
      <c r="J206" s="1663">
        <v>0.5</v>
      </c>
      <c r="K206" s="1663" t="s">
        <v>505</v>
      </c>
      <c r="L206" s="1664" t="s">
        <v>1030</v>
      </c>
      <c r="M206" s="1663">
        <v>2025</v>
      </c>
    </row>
    <row r="207" spans="1:13" ht="15">
      <c r="A207" s="1663" t="s">
        <v>1863</v>
      </c>
      <c r="B207" s="1663">
        <v>16</v>
      </c>
      <c r="C207" s="1663" t="s">
        <v>1868</v>
      </c>
      <c r="D207" s="1663">
        <v>1.4</v>
      </c>
      <c r="E207" s="1663" t="s">
        <v>232</v>
      </c>
      <c r="F207" s="1663" t="s">
        <v>1706</v>
      </c>
      <c r="G207" s="1663" t="s">
        <v>1865</v>
      </c>
      <c r="H207" s="1663" t="s">
        <v>504</v>
      </c>
      <c r="I207" s="1663">
        <v>6</v>
      </c>
      <c r="J207" s="1663">
        <v>0.5</v>
      </c>
      <c r="K207" s="1663" t="s">
        <v>505</v>
      </c>
      <c r="L207" s="1664" t="s">
        <v>1030</v>
      </c>
      <c r="M207" s="1663">
        <v>2025</v>
      </c>
    </row>
    <row r="208" spans="1:13" ht="15">
      <c r="A208" s="1663" t="s">
        <v>1863</v>
      </c>
      <c r="B208" s="1663">
        <v>16</v>
      </c>
      <c r="C208" s="1663">
        <v>14</v>
      </c>
      <c r="D208" s="1663">
        <v>0.9</v>
      </c>
      <c r="E208" s="1663" t="s">
        <v>232</v>
      </c>
      <c r="F208" s="1663" t="s">
        <v>1706</v>
      </c>
      <c r="G208" s="1663" t="s">
        <v>1865</v>
      </c>
      <c r="H208" s="1663" t="s">
        <v>504</v>
      </c>
      <c r="I208" s="1663">
        <v>6</v>
      </c>
      <c r="J208" s="1663">
        <v>0.5</v>
      </c>
      <c r="K208" s="1663" t="s">
        <v>505</v>
      </c>
      <c r="L208" s="1664" t="s">
        <v>1030</v>
      </c>
      <c r="M208" s="1663">
        <v>2025</v>
      </c>
    </row>
    <row r="209" spans="1:13" ht="17.25">
      <c r="A209" s="1678"/>
      <c r="B209" s="1678"/>
      <c r="C209" s="1678"/>
      <c r="D209" s="1680">
        <f>D208+D207+D206+D205+D204</f>
        <v>10</v>
      </c>
      <c r="E209" s="1678"/>
      <c r="F209" s="1678"/>
      <c r="G209" s="1678"/>
      <c r="H209" s="1678"/>
      <c r="I209" s="1678"/>
      <c r="J209" s="1678"/>
      <c r="K209" s="1678"/>
      <c r="L209" s="1679"/>
      <c r="M209" s="1678"/>
    </row>
    <row r="210" spans="1:13" ht="21">
      <c r="A210" s="733" t="s">
        <v>312</v>
      </c>
      <c r="B210" s="733"/>
      <c r="C210" s="733"/>
      <c r="D210" s="1211">
        <f>D209+D202+D188+D184+D176+D167+D159+D153+D135+D129+D122+D112</f>
        <v>74.9</v>
      </c>
      <c r="E210" s="733"/>
      <c r="F210" s="733"/>
      <c r="G210" s="733"/>
      <c r="H210" s="733"/>
      <c r="I210" s="733"/>
      <c r="J210" s="733"/>
      <c r="K210" s="733"/>
      <c r="L210" s="733"/>
      <c r="M210" s="734"/>
    </row>
  </sheetData>
  <sheetProtection/>
  <mergeCells count="30">
    <mergeCell ref="N7:V7"/>
    <mergeCell ref="A9:V9"/>
    <mergeCell ref="A15:V15"/>
    <mergeCell ref="A22:V22"/>
    <mergeCell ref="A69:V69"/>
    <mergeCell ref="O31:V31"/>
    <mergeCell ref="A38:V38"/>
    <mergeCell ref="P50:V50"/>
    <mergeCell ref="A65:V65"/>
    <mergeCell ref="A57:V57"/>
    <mergeCell ref="A130:M130"/>
    <mergeCell ref="A136:M136"/>
    <mergeCell ref="A154:M154"/>
    <mergeCell ref="A168:M168"/>
    <mergeCell ref="A177:M177"/>
    <mergeCell ref="A1:S1"/>
    <mergeCell ref="A2:S2"/>
    <mergeCell ref="I6:J6"/>
    <mergeCell ref="K6:K8"/>
    <mergeCell ref="M6:V6"/>
    <mergeCell ref="A203:M203"/>
    <mergeCell ref="A77:V77"/>
    <mergeCell ref="A81:V81"/>
    <mergeCell ref="A89:V89"/>
    <mergeCell ref="A160:M160"/>
    <mergeCell ref="A185:M185"/>
    <mergeCell ref="A189:M189"/>
    <mergeCell ref="A101:M101"/>
    <mergeCell ref="A113:M113"/>
    <mergeCell ref="A123:M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2:Z181"/>
  <sheetViews>
    <sheetView zoomScalePageLayoutView="0" workbookViewId="0" topLeftCell="A1">
      <selection activeCell="C185" sqref="C185"/>
    </sheetView>
  </sheetViews>
  <sheetFormatPr defaultColWidth="9.140625" defaultRowHeight="15"/>
  <cols>
    <col min="1" max="1" width="14.421875" style="0" customWidth="1"/>
    <col min="2" max="2" width="14.7109375" style="0" customWidth="1"/>
    <col min="3" max="3" width="7.8515625" style="0" customWidth="1"/>
    <col min="4" max="4" width="10.00390625" style="0" customWidth="1"/>
    <col min="5" max="5" width="11.140625" style="0" customWidth="1"/>
    <col min="6" max="6" width="12.140625" style="0" customWidth="1"/>
    <col min="7" max="7" width="8.8515625" style="0" customWidth="1"/>
    <col min="8" max="8" width="16.28125" style="0" customWidth="1"/>
    <col min="9" max="9" width="20.140625" style="0" customWidth="1"/>
    <col min="10" max="10" width="14.8515625" style="0" customWidth="1"/>
    <col min="11" max="11" width="12.8515625" style="0" customWidth="1"/>
    <col min="12" max="12" width="18.8515625" style="0" customWidth="1"/>
    <col min="13" max="13" width="18.57421875" style="0" customWidth="1"/>
    <col min="14" max="14" width="18.7109375" style="0" customWidth="1"/>
  </cols>
  <sheetData>
    <row r="2" spans="1:25" s="738" customFormat="1" ht="18" customHeight="1">
      <c r="A2" s="2200" t="s">
        <v>440</v>
      </c>
      <c r="B2" s="2201"/>
      <c r="C2" s="2201"/>
      <c r="D2" s="2201"/>
      <c r="E2" s="2201"/>
      <c r="F2" s="2201"/>
      <c r="G2" s="2201"/>
      <c r="H2" s="2201"/>
      <c r="I2" s="2201"/>
      <c r="J2" s="2201"/>
      <c r="K2" s="2201"/>
      <c r="L2" s="2201"/>
      <c r="M2" s="2201"/>
      <c r="N2" s="2201"/>
      <c r="O2" s="2201"/>
      <c r="P2" s="2201"/>
      <c r="Q2" s="2201"/>
      <c r="R2" s="2201"/>
      <c r="S2" s="2201"/>
      <c r="T2" s="2201"/>
      <c r="U2" s="2201"/>
      <c r="V2" s="2201"/>
      <c r="W2" s="2201"/>
      <c r="X2" s="2201"/>
      <c r="Y2" s="2202"/>
    </row>
    <row r="3" spans="1:25" s="738" customFormat="1" ht="19.5" customHeight="1">
      <c r="A3" s="2200" t="s">
        <v>1216</v>
      </c>
      <c r="B3" s="2201"/>
      <c r="C3" s="2201"/>
      <c r="D3" s="2201"/>
      <c r="E3" s="2201"/>
      <c r="F3" s="2201"/>
      <c r="G3" s="2201"/>
      <c r="H3" s="2201"/>
      <c r="I3" s="2201"/>
      <c r="J3" s="2201"/>
      <c r="K3" s="2201"/>
      <c r="L3" s="2201"/>
      <c r="M3" s="2201"/>
      <c r="N3" s="2201"/>
      <c r="O3" s="2201"/>
      <c r="P3" s="2201"/>
      <c r="Q3" s="2201"/>
      <c r="R3" s="2201"/>
      <c r="S3" s="2201"/>
      <c r="T3" s="2201"/>
      <c r="U3" s="2201"/>
      <c r="V3" s="2201"/>
      <c r="W3" s="2201"/>
      <c r="X3" s="2201"/>
      <c r="Y3" s="2202"/>
    </row>
    <row r="4" spans="1:25" ht="14.25">
      <c r="A4" s="735"/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</row>
    <row r="5" spans="1:25" ht="14.25">
      <c r="A5" s="2215" t="s">
        <v>645</v>
      </c>
      <c r="B5" s="2215" t="s">
        <v>247</v>
      </c>
      <c r="C5" s="2215" t="s">
        <v>2</v>
      </c>
      <c r="D5" s="2215" t="s">
        <v>380</v>
      </c>
      <c r="E5" s="2215" t="s">
        <v>3</v>
      </c>
      <c r="F5" s="2215" t="s">
        <v>4</v>
      </c>
      <c r="G5" s="2215" t="s">
        <v>5</v>
      </c>
      <c r="H5" s="2218" t="s">
        <v>596</v>
      </c>
      <c r="I5" s="2218" t="s">
        <v>23</v>
      </c>
      <c r="J5" s="2215" t="s">
        <v>8</v>
      </c>
      <c r="K5" s="2215" t="s">
        <v>597</v>
      </c>
      <c r="L5" s="2215" t="s">
        <v>6</v>
      </c>
      <c r="M5" s="2221" t="s">
        <v>7</v>
      </c>
      <c r="N5" s="2222"/>
      <c r="O5" s="2222"/>
      <c r="P5" s="2222"/>
      <c r="Q5" s="2222"/>
      <c r="R5" s="2222"/>
      <c r="S5" s="2222"/>
      <c r="T5" s="2222"/>
      <c r="U5" s="2222"/>
      <c r="V5" s="2222"/>
      <c r="W5" s="2222"/>
      <c r="X5" s="2222"/>
      <c r="Y5" s="2223"/>
    </row>
    <row r="6" spans="1:25" ht="4.5" customHeight="1">
      <c r="A6" s="2216"/>
      <c r="B6" s="2216"/>
      <c r="C6" s="2216"/>
      <c r="D6" s="2216"/>
      <c r="E6" s="2216"/>
      <c r="F6" s="2216"/>
      <c r="G6" s="2216"/>
      <c r="H6" s="2219"/>
      <c r="I6" s="2219"/>
      <c r="J6" s="2216"/>
      <c r="K6" s="2216"/>
      <c r="L6" s="2216"/>
      <c r="M6" s="2224"/>
      <c r="N6" s="2225"/>
      <c r="O6" s="2225"/>
      <c r="P6" s="2225"/>
      <c r="Q6" s="2225"/>
      <c r="R6" s="2225"/>
      <c r="S6" s="2225"/>
      <c r="T6" s="2225"/>
      <c r="U6" s="2225"/>
      <c r="V6" s="2225"/>
      <c r="W6" s="2225"/>
      <c r="X6" s="2225"/>
      <c r="Y6" s="2226"/>
    </row>
    <row r="7" spans="1:25" ht="14.25">
      <c r="A7" s="2216"/>
      <c r="B7" s="2216"/>
      <c r="C7" s="2216"/>
      <c r="D7" s="2216"/>
      <c r="E7" s="2216"/>
      <c r="F7" s="2216"/>
      <c r="G7" s="2216"/>
      <c r="H7" s="2219"/>
      <c r="I7" s="2219"/>
      <c r="J7" s="2216"/>
      <c r="K7" s="2216"/>
      <c r="L7" s="2216"/>
      <c r="M7" s="2215" t="s">
        <v>9</v>
      </c>
      <c r="N7" s="2228" t="s">
        <v>446</v>
      </c>
      <c r="O7" s="2229"/>
      <c r="P7" s="2229"/>
      <c r="Q7" s="2229"/>
      <c r="R7" s="2229"/>
      <c r="S7" s="2229"/>
      <c r="T7" s="2229"/>
      <c r="U7" s="2229"/>
      <c r="V7" s="2229"/>
      <c r="W7" s="2229"/>
      <c r="X7" s="2229"/>
      <c r="Y7" s="2230"/>
    </row>
    <row r="8" spans="1:25" ht="12" customHeight="1">
      <c r="A8" s="2216"/>
      <c r="B8" s="2216"/>
      <c r="C8" s="2216"/>
      <c r="D8" s="2216"/>
      <c r="E8" s="2216"/>
      <c r="F8" s="2216"/>
      <c r="G8" s="2216"/>
      <c r="H8" s="2219"/>
      <c r="I8" s="2219"/>
      <c r="J8" s="2216"/>
      <c r="K8" s="2216"/>
      <c r="L8" s="2216"/>
      <c r="M8" s="2216"/>
      <c r="N8" s="2215" t="s">
        <v>403</v>
      </c>
      <c r="O8" s="2215" t="s">
        <v>407</v>
      </c>
      <c r="P8" s="2215" t="s">
        <v>408</v>
      </c>
      <c r="Q8" s="2215" t="s">
        <v>404</v>
      </c>
      <c r="R8" s="2215" t="s">
        <v>673</v>
      </c>
      <c r="S8" s="2215" t="s">
        <v>10</v>
      </c>
      <c r="T8" s="2215" t="s">
        <v>406</v>
      </c>
      <c r="U8" s="2215" t="s">
        <v>11</v>
      </c>
      <c r="V8" s="2215" t="s">
        <v>12</v>
      </c>
      <c r="W8" s="2215" t="s">
        <v>13</v>
      </c>
      <c r="X8" s="2215" t="s">
        <v>672</v>
      </c>
      <c r="Y8" s="2215" t="s">
        <v>14</v>
      </c>
    </row>
    <row r="9" spans="1:25" ht="14.25" hidden="1">
      <c r="A9" s="2216"/>
      <c r="B9" s="2216"/>
      <c r="C9" s="2216"/>
      <c r="D9" s="2216"/>
      <c r="E9" s="2216"/>
      <c r="F9" s="2216"/>
      <c r="G9" s="2216"/>
      <c r="H9" s="2219"/>
      <c r="I9" s="2219"/>
      <c r="J9" s="2216"/>
      <c r="K9" s="2216"/>
      <c r="L9" s="2216"/>
      <c r="M9" s="2216"/>
      <c r="N9" s="2216"/>
      <c r="O9" s="2216"/>
      <c r="P9" s="2216"/>
      <c r="Q9" s="2216"/>
      <c r="R9" s="2216"/>
      <c r="S9" s="2216"/>
      <c r="T9" s="2216"/>
      <c r="U9" s="2216"/>
      <c r="V9" s="2216"/>
      <c r="W9" s="2216"/>
      <c r="X9" s="2216"/>
      <c r="Y9" s="2216"/>
    </row>
    <row r="10" spans="1:25" ht="14.25" hidden="1">
      <c r="A10" s="2217"/>
      <c r="B10" s="2217"/>
      <c r="C10" s="2217"/>
      <c r="D10" s="2217"/>
      <c r="E10" s="2217"/>
      <c r="F10" s="2217"/>
      <c r="G10" s="2217"/>
      <c r="H10" s="2220"/>
      <c r="I10" s="2220"/>
      <c r="J10" s="2217"/>
      <c r="K10" s="2217"/>
      <c r="L10" s="2217"/>
      <c r="M10" s="2217"/>
      <c r="N10" s="2217"/>
      <c r="O10" s="2217"/>
      <c r="P10" s="2217"/>
      <c r="Q10" s="2217"/>
      <c r="R10" s="2217"/>
      <c r="S10" s="2217"/>
      <c r="T10" s="2217"/>
      <c r="U10" s="2217"/>
      <c r="V10" s="2217"/>
      <c r="W10" s="2217"/>
      <c r="X10" s="2217"/>
      <c r="Y10" s="2217"/>
    </row>
    <row r="11" spans="1:25" ht="14.25">
      <c r="A11" s="736">
        <v>1</v>
      </c>
      <c r="B11" s="736">
        <v>2</v>
      </c>
      <c r="C11" s="736">
        <v>3</v>
      </c>
      <c r="D11" s="736">
        <v>4</v>
      </c>
      <c r="E11" s="736">
        <v>5</v>
      </c>
      <c r="F11" s="736">
        <v>6</v>
      </c>
      <c r="G11" s="736">
        <v>7</v>
      </c>
      <c r="H11" s="736">
        <v>8</v>
      </c>
      <c r="I11" s="736">
        <v>9</v>
      </c>
      <c r="J11" s="736">
        <v>10</v>
      </c>
      <c r="K11" s="736">
        <v>11</v>
      </c>
      <c r="L11" s="736">
        <v>12</v>
      </c>
      <c r="M11" s="736">
        <v>13</v>
      </c>
      <c r="N11" s="736">
        <v>14</v>
      </c>
      <c r="O11" s="736">
        <v>15</v>
      </c>
      <c r="P11" s="736">
        <v>16</v>
      </c>
      <c r="Q11" s="736">
        <v>17</v>
      </c>
      <c r="R11" s="736">
        <v>18</v>
      </c>
      <c r="S11" s="736">
        <v>19</v>
      </c>
      <c r="T11" s="736">
        <v>20</v>
      </c>
      <c r="U11" s="736">
        <v>21</v>
      </c>
      <c r="V11" s="736">
        <v>22</v>
      </c>
      <c r="W11" s="736">
        <v>23</v>
      </c>
      <c r="X11" s="736">
        <v>24</v>
      </c>
      <c r="Y11" s="736">
        <v>25</v>
      </c>
    </row>
    <row r="12" spans="1:26" ht="19.5">
      <c r="A12" s="735" t="s">
        <v>15</v>
      </c>
      <c r="B12" s="1385">
        <v>1</v>
      </c>
      <c r="C12" s="1386">
        <v>5</v>
      </c>
      <c r="D12" s="1386">
        <v>9.1</v>
      </c>
      <c r="E12" s="1385">
        <v>1</v>
      </c>
      <c r="F12" s="1386" t="s">
        <v>403</v>
      </c>
      <c r="G12" s="1386" t="s">
        <v>1218</v>
      </c>
      <c r="H12" s="1386" t="s">
        <v>1219</v>
      </c>
      <c r="I12" s="1386" t="s">
        <v>16</v>
      </c>
      <c r="J12" s="1386" t="s">
        <v>272</v>
      </c>
      <c r="K12" s="1386" t="s">
        <v>17</v>
      </c>
      <c r="L12" s="1387" t="s">
        <v>631</v>
      </c>
      <c r="M12" s="1386">
        <f aca="true" t="shared" si="0" ref="M12:M27">SUM(N12:Y12)</f>
        <v>5</v>
      </c>
      <c r="N12" s="1386">
        <v>3</v>
      </c>
      <c r="O12" s="1386">
        <v>1</v>
      </c>
      <c r="P12" s="1386">
        <v>1</v>
      </c>
      <c r="Q12" s="1386"/>
      <c r="R12" s="1386"/>
      <c r="S12" s="1386"/>
      <c r="T12" s="1386"/>
      <c r="U12" s="1386"/>
      <c r="V12" s="1386"/>
      <c r="W12" s="1386"/>
      <c r="X12" s="1386"/>
      <c r="Y12" s="1386"/>
      <c r="Z12" s="1386"/>
    </row>
    <row r="13" spans="1:26" ht="19.5">
      <c r="A13" s="1384"/>
      <c r="B13" s="1385">
        <v>2</v>
      </c>
      <c r="C13" s="1386">
        <v>5</v>
      </c>
      <c r="D13" s="1386">
        <v>11.1</v>
      </c>
      <c r="E13" s="1385">
        <v>1</v>
      </c>
      <c r="F13" s="1386" t="s">
        <v>403</v>
      </c>
      <c r="G13" s="1386" t="s">
        <v>1218</v>
      </c>
      <c r="H13" s="1386" t="s">
        <v>1219</v>
      </c>
      <c r="I13" s="1386" t="s">
        <v>16</v>
      </c>
      <c r="J13" s="1386" t="s">
        <v>272</v>
      </c>
      <c r="K13" s="1386" t="s">
        <v>17</v>
      </c>
      <c r="L13" s="1387" t="s">
        <v>631</v>
      </c>
      <c r="M13" s="1386">
        <f t="shared" si="0"/>
        <v>5</v>
      </c>
      <c r="N13" s="1386">
        <v>3</v>
      </c>
      <c r="O13" s="1386">
        <v>1</v>
      </c>
      <c r="P13" s="1386">
        <v>1</v>
      </c>
      <c r="Q13" s="1386"/>
      <c r="R13" s="1386"/>
      <c r="S13" s="1386"/>
      <c r="T13" s="1386"/>
      <c r="U13" s="1386"/>
      <c r="V13" s="1386"/>
      <c r="W13" s="1386"/>
      <c r="X13" s="1386"/>
      <c r="Y13" s="1386"/>
      <c r="Z13" s="1386"/>
    </row>
    <row r="14" spans="1:26" ht="19.5">
      <c r="A14" s="1384"/>
      <c r="B14" s="1385">
        <v>3</v>
      </c>
      <c r="C14" s="1386">
        <v>5</v>
      </c>
      <c r="D14" s="1386">
        <v>11.3</v>
      </c>
      <c r="E14" s="1385">
        <v>1</v>
      </c>
      <c r="F14" s="1386" t="s">
        <v>403</v>
      </c>
      <c r="G14" s="1386" t="s">
        <v>1218</v>
      </c>
      <c r="H14" s="1386" t="s">
        <v>1219</v>
      </c>
      <c r="I14" s="1386" t="s">
        <v>16</v>
      </c>
      <c r="J14" s="1386" t="s">
        <v>272</v>
      </c>
      <c r="K14" s="1386" t="s">
        <v>17</v>
      </c>
      <c r="L14" s="1387" t="s">
        <v>631</v>
      </c>
      <c r="M14" s="1386">
        <f t="shared" si="0"/>
        <v>5</v>
      </c>
      <c r="N14" s="1386">
        <v>3</v>
      </c>
      <c r="O14" s="1386">
        <v>1</v>
      </c>
      <c r="P14" s="1386">
        <v>1</v>
      </c>
      <c r="Q14" s="1386"/>
      <c r="R14" s="1386"/>
      <c r="S14" s="1386"/>
      <c r="T14" s="1386"/>
      <c r="U14" s="1386"/>
      <c r="V14" s="1386"/>
      <c r="W14" s="1386"/>
      <c r="X14" s="1386"/>
      <c r="Y14" s="1386"/>
      <c r="Z14" s="1386"/>
    </row>
    <row r="15" spans="1:26" ht="19.5">
      <c r="A15" s="1384"/>
      <c r="B15" s="1385">
        <v>4</v>
      </c>
      <c r="C15" s="1386">
        <v>5</v>
      </c>
      <c r="D15" s="1386">
        <v>11.4</v>
      </c>
      <c r="E15" s="1385">
        <v>0.5</v>
      </c>
      <c r="F15" s="1386" t="s">
        <v>403</v>
      </c>
      <c r="G15" s="1386" t="s">
        <v>1218</v>
      </c>
      <c r="H15" s="1386" t="s">
        <v>1219</v>
      </c>
      <c r="I15" s="1386" t="s">
        <v>16</v>
      </c>
      <c r="J15" s="1386" t="s">
        <v>272</v>
      </c>
      <c r="K15" s="1386" t="s">
        <v>17</v>
      </c>
      <c r="L15" s="1387" t="s">
        <v>631</v>
      </c>
      <c r="M15" s="1386">
        <f t="shared" si="0"/>
        <v>2.5</v>
      </c>
      <c r="N15" s="1386">
        <v>1.5</v>
      </c>
      <c r="O15" s="1386">
        <v>0.5</v>
      </c>
      <c r="P15" s="1386">
        <v>0.5</v>
      </c>
      <c r="Q15" s="1386"/>
      <c r="R15" s="1386"/>
      <c r="S15" s="1386"/>
      <c r="T15" s="1386"/>
      <c r="U15" s="1386"/>
      <c r="V15" s="1386"/>
      <c r="W15" s="1386"/>
      <c r="X15" s="1386"/>
      <c r="Y15" s="1386"/>
      <c r="Z15" s="1386"/>
    </row>
    <row r="16" spans="1:26" ht="19.5">
      <c r="A16" s="1384"/>
      <c r="B16" s="1385">
        <v>5</v>
      </c>
      <c r="C16" s="1386">
        <v>5</v>
      </c>
      <c r="D16" s="1386">
        <v>11.5</v>
      </c>
      <c r="E16" s="1385">
        <v>0.9</v>
      </c>
      <c r="F16" s="1386" t="s">
        <v>403</v>
      </c>
      <c r="G16" s="1386" t="s">
        <v>1218</v>
      </c>
      <c r="H16" s="1386" t="s">
        <v>1219</v>
      </c>
      <c r="I16" s="1386" t="s">
        <v>16</v>
      </c>
      <c r="J16" s="1386" t="s">
        <v>272</v>
      </c>
      <c r="K16" s="1386" t="s">
        <v>17</v>
      </c>
      <c r="L16" s="1387" t="s">
        <v>631</v>
      </c>
      <c r="M16" s="1386">
        <f t="shared" si="0"/>
        <v>4.5</v>
      </c>
      <c r="N16" s="1386">
        <v>2.7</v>
      </c>
      <c r="O16" s="1386">
        <v>0.9</v>
      </c>
      <c r="P16" s="1386">
        <v>0.9</v>
      </c>
      <c r="Q16" s="1386"/>
      <c r="R16" s="1386"/>
      <c r="S16" s="1386"/>
      <c r="T16" s="1386"/>
      <c r="U16" s="1386"/>
      <c r="V16" s="1386"/>
      <c r="W16" s="1386"/>
      <c r="X16" s="1386"/>
      <c r="Y16" s="1386"/>
      <c r="Z16" s="1386"/>
    </row>
    <row r="17" spans="1:26" ht="19.5">
      <c r="A17" s="1384"/>
      <c r="B17" s="1385">
        <v>6</v>
      </c>
      <c r="C17" s="1386">
        <v>5</v>
      </c>
      <c r="D17" s="1386">
        <v>11.6</v>
      </c>
      <c r="E17" s="1385">
        <v>0.5</v>
      </c>
      <c r="F17" s="1386" t="s">
        <v>403</v>
      </c>
      <c r="G17" s="1386" t="s">
        <v>1218</v>
      </c>
      <c r="H17" s="1386" t="s">
        <v>1219</v>
      </c>
      <c r="I17" s="1386" t="s">
        <v>16</v>
      </c>
      <c r="J17" s="1386" t="s">
        <v>272</v>
      </c>
      <c r="K17" s="1386" t="s">
        <v>17</v>
      </c>
      <c r="L17" s="1387" t="s">
        <v>631</v>
      </c>
      <c r="M17" s="1386">
        <f t="shared" si="0"/>
        <v>2.5</v>
      </c>
      <c r="N17" s="1386">
        <v>1.5</v>
      </c>
      <c r="O17" s="1386">
        <v>0.5</v>
      </c>
      <c r="P17" s="1386">
        <v>0.5</v>
      </c>
      <c r="Q17" s="1386"/>
      <c r="R17" s="1386"/>
      <c r="S17" s="1386"/>
      <c r="T17" s="1386"/>
      <c r="U17" s="1386"/>
      <c r="V17" s="1386"/>
      <c r="W17" s="1386"/>
      <c r="X17" s="1386"/>
      <c r="Y17" s="1386"/>
      <c r="Z17" s="1386"/>
    </row>
    <row r="18" spans="1:26" ht="19.5">
      <c r="A18" s="1384"/>
      <c r="B18" s="1385">
        <v>7</v>
      </c>
      <c r="C18" s="1386">
        <v>5</v>
      </c>
      <c r="D18" s="1386">
        <v>11.7</v>
      </c>
      <c r="E18" s="1385">
        <v>0.7</v>
      </c>
      <c r="F18" s="1386" t="s">
        <v>403</v>
      </c>
      <c r="G18" s="1386" t="s">
        <v>1218</v>
      </c>
      <c r="H18" s="1386" t="s">
        <v>1219</v>
      </c>
      <c r="I18" s="1386" t="s">
        <v>16</v>
      </c>
      <c r="J18" s="1386" t="s">
        <v>272</v>
      </c>
      <c r="K18" s="1386" t="s">
        <v>17</v>
      </c>
      <c r="L18" s="1387" t="s">
        <v>631</v>
      </c>
      <c r="M18" s="1386">
        <f t="shared" si="0"/>
        <v>3.5</v>
      </c>
      <c r="N18" s="1386">
        <v>2.1</v>
      </c>
      <c r="O18" s="1386">
        <v>0.7</v>
      </c>
      <c r="P18" s="1386">
        <v>0.7</v>
      </c>
      <c r="Q18" s="1386"/>
      <c r="R18" s="1386"/>
      <c r="S18" s="1386"/>
      <c r="T18" s="1386"/>
      <c r="U18" s="1386"/>
      <c r="V18" s="1386"/>
      <c r="W18" s="1386"/>
      <c r="X18" s="1386"/>
      <c r="Y18" s="1386"/>
      <c r="Z18" s="1386"/>
    </row>
    <row r="19" spans="1:26" ht="19.5">
      <c r="A19" s="53"/>
      <c r="B19" s="1385">
        <v>8</v>
      </c>
      <c r="C19" s="1386">
        <v>5</v>
      </c>
      <c r="D19" s="1386">
        <v>14.1</v>
      </c>
      <c r="E19" s="1385">
        <v>0.7</v>
      </c>
      <c r="F19" s="1386" t="s">
        <v>403</v>
      </c>
      <c r="G19" s="1386" t="s">
        <v>1218</v>
      </c>
      <c r="H19" s="1386" t="s">
        <v>1219</v>
      </c>
      <c r="I19" s="1386" t="s">
        <v>16</v>
      </c>
      <c r="J19" s="1386" t="s">
        <v>272</v>
      </c>
      <c r="K19" s="1386" t="s">
        <v>17</v>
      </c>
      <c r="L19" s="1387" t="s">
        <v>631</v>
      </c>
      <c r="M19" s="1386">
        <f t="shared" si="0"/>
        <v>3.5</v>
      </c>
      <c r="N19" s="1386">
        <v>2.1</v>
      </c>
      <c r="O19" s="1386">
        <v>0.7</v>
      </c>
      <c r="P19" s="1386">
        <v>0.7</v>
      </c>
      <c r="Q19" s="1386"/>
      <c r="R19" s="1386"/>
      <c r="S19" s="1386"/>
      <c r="T19" s="1386"/>
      <c r="U19" s="1386"/>
      <c r="V19" s="1386"/>
      <c r="W19" s="1386"/>
      <c r="X19" s="1386"/>
      <c r="Y19" s="1386"/>
      <c r="Z19" s="1386"/>
    </row>
    <row r="20" spans="1:26" ht="19.5">
      <c r="A20" s="53"/>
      <c r="B20" s="1385">
        <v>9</v>
      </c>
      <c r="C20" s="1386">
        <v>5</v>
      </c>
      <c r="D20" s="1386">
        <v>15.1</v>
      </c>
      <c r="E20" s="1385">
        <v>1</v>
      </c>
      <c r="F20" s="1386" t="s">
        <v>403</v>
      </c>
      <c r="G20" s="1386" t="s">
        <v>1220</v>
      </c>
      <c r="H20" s="1386" t="s">
        <v>1219</v>
      </c>
      <c r="I20" s="1386" t="s">
        <v>16</v>
      </c>
      <c r="J20" s="1386" t="s">
        <v>272</v>
      </c>
      <c r="K20" s="1386" t="s">
        <v>17</v>
      </c>
      <c r="L20" s="1387" t="s">
        <v>631</v>
      </c>
      <c r="M20" s="1386">
        <f t="shared" si="0"/>
        <v>5</v>
      </c>
      <c r="N20" s="1386">
        <v>3</v>
      </c>
      <c r="O20" s="1386">
        <v>1</v>
      </c>
      <c r="P20" s="1386">
        <v>1</v>
      </c>
      <c r="Q20" s="1386"/>
      <c r="R20" s="1386"/>
      <c r="S20" s="1386"/>
      <c r="T20" s="1386"/>
      <c r="U20" s="1386"/>
      <c r="V20" s="1386"/>
      <c r="W20" s="1386"/>
      <c r="X20" s="1386"/>
      <c r="Y20" s="1386"/>
      <c r="Z20" s="1386"/>
    </row>
    <row r="21" spans="1:26" ht="19.5">
      <c r="A21" s="53"/>
      <c r="B21" s="1385">
        <v>10</v>
      </c>
      <c r="C21" s="1386">
        <v>5</v>
      </c>
      <c r="D21" s="1386">
        <v>15.2</v>
      </c>
      <c r="E21" s="1385">
        <v>0.4</v>
      </c>
      <c r="F21" s="1386" t="s">
        <v>403</v>
      </c>
      <c r="G21" s="1386" t="s">
        <v>1220</v>
      </c>
      <c r="H21" s="1386" t="s">
        <v>1219</v>
      </c>
      <c r="I21" s="1386" t="s">
        <v>16</v>
      </c>
      <c r="J21" s="1386" t="s">
        <v>272</v>
      </c>
      <c r="K21" s="1386" t="s">
        <v>17</v>
      </c>
      <c r="L21" s="1387" t="s">
        <v>631</v>
      </c>
      <c r="M21" s="1386">
        <f t="shared" si="0"/>
        <v>2</v>
      </c>
      <c r="N21" s="1386">
        <v>1.2</v>
      </c>
      <c r="O21" s="1386">
        <v>0.4</v>
      </c>
      <c r="P21" s="1386">
        <v>0.4</v>
      </c>
      <c r="Q21" s="1386"/>
      <c r="R21" s="1386"/>
      <c r="S21" s="1386"/>
      <c r="T21" s="1386"/>
      <c r="U21" s="1386"/>
      <c r="V21" s="1386"/>
      <c r="W21" s="1386"/>
      <c r="X21" s="1386"/>
      <c r="Y21" s="1386"/>
      <c r="Z21" s="1386"/>
    </row>
    <row r="22" spans="1:26" ht="19.5">
      <c r="A22" s="53"/>
      <c r="B22" s="1385">
        <v>11</v>
      </c>
      <c r="C22" s="1386">
        <v>5</v>
      </c>
      <c r="D22" s="1386">
        <v>32.1</v>
      </c>
      <c r="E22" s="1385">
        <v>0.3</v>
      </c>
      <c r="F22" s="1386" t="s">
        <v>403</v>
      </c>
      <c r="G22" s="1386" t="s">
        <v>1218</v>
      </c>
      <c r="H22" s="1386" t="s">
        <v>1219</v>
      </c>
      <c r="I22" s="1386" t="s">
        <v>16</v>
      </c>
      <c r="J22" s="1386" t="s">
        <v>272</v>
      </c>
      <c r="K22" s="1386" t="s">
        <v>17</v>
      </c>
      <c r="L22" s="1387" t="s">
        <v>631</v>
      </c>
      <c r="M22" s="1386">
        <f t="shared" si="0"/>
        <v>1.5</v>
      </c>
      <c r="N22" s="1386">
        <v>0.9</v>
      </c>
      <c r="O22" s="1386">
        <v>0.3</v>
      </c>
      <c r="P22" s="1386">
        <v>0.3</v>
      </c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</row>
    <row r="23" spans="1:26" ht="19.5">
      <c r="A23" s="53"/>
      <c r="B23" s="1385">
        <v>12</v>
      </c>
      <c r="C23" s="1386">
        <v>18</v>
      </c>
      <c r="D23" s="1386">
        <v>10.1</v>
      </c>
      <c r="E23" s="1385">
        <v>1</v>
      </c>
      <c r="F23" s="1386" t="s">
        <v>403</v>
      </c>
      <c r="G23" s="1386" t="s">
        <v>1218</v>
      </c>
      <c r="H23" s="1386" t="s">
        <v>1219</v>
      </c>
      <c r="I23" s="1386" t="s">
        <v>16</v>
      </c>
      <c r="J23" s="1386" t="s">
        <v>272</v>
      </c>
      <c r="K23" s="1386" t="s">
        <v>17</v>
      </c>
      <c r="L23" s="1387" t="s">
        <v>631</v>
      </c>
      <c r="M23" s="1386">
        <f t="shared" si="0"/>
        <v>5</v>
      </c>
      <c r="N23" s="1386">
        <v>3</v>
      </c>
      <c r="O23" s="1386">
        <v>1</v>
      </c>
      <c r="P23" s="1386">
        <v>1</v>
      </c>
      <c r="Q23" s="1386"/>
      <c r="R23" s="1386"/>
      <c r="S23" s="1386"/>
      <c r="T23" s="1386"/>
      <c r="U23" s="1386"/>
      <c r="V23" s="1386"/>
      <c r="W23" s="1386"/>
      <c r="X23" s="1386"/>
      <c r="Y23" s="1386"/>
      <c r="Z23" s="1386"/>
    </row>
    <row r="24" spans="1:26" ht="19.5">
      <c r="A24" s="53"/>
      <c r="B24" s="1385">
        <v>13</v>
      </c>
      <c r="C24" s="1386">
        <v>24</v>
      </c>
      <c r="D24" s="1386">
        <v>19.1</v>
      </c>
      <c r="E24" s="1385">
        <v>1</v>
      </c>
      <c r="F24" s="1386" t="s">
        <v>403</v>
      </c>
      <c r="G24" s="1386" t="s">
        <v>1220</v>
      </c>
      <c r="H24" s="1386" t="s">
        <v>1219</v>
      </c>
      <c r="I24" s="1386" t="s">
        <v>16</v>
      </c>
      <c r="J24" s="1386" t="s">
        <v>272</v>
      </c>
      <c r="K24" s="1386" t="s">
        <v>17</v>
      </c>
      <c r="L24" s="1387" t="s">
        <v>631</v>
      </c>
      <c r="M24" s="1386">
        <f t="shared" si="0"/>
        <v>5</v>
      </c>
      <c r="N24" s="1386">
        <v>3</v>
      </c>
      <c r="O24" s="1386">
        <v>1</v>
      </c>
      <c r="P24" s="1386">
        <v>1</v>
      </c>
      <c r="Q24" s="1386"/>
      <c r="R24" s="1386"/>
      <c r="S24" s="1386"/>
      <c r="T24" s="1386"/>
      <c r="U24" s="1386"/>
      <c r="V24" s="1386"/>
      <c r="W24" s="1386"/>
      <c r="X24" s="1386"/>
      <c r="Y24" s="1386"/>
      <c r="Z24" s="1386"/>
    </row>
    <row r="25" spans="1:26" ht="19.5">
      <c r="A25" s="53"/>
      <c r="B25" s="1385">
        <v>14</v>
      </c>
      <c r="C25" s="1386">
        <v>16</v>
      </c>
      <c r="D25" s="1386">
        <v>16.5</v>
      </c>
      <c r="E25" s="1385">
        <v>0.9</v>
      </c>
      <c r="F25" s="1386" t="s">
        <v>403</v>
      </c>
      <c r="G25" s="1386" t="s">
        <v>1218</v>
      </c>
      <c r="H25" s="1386" t="s">
        <v>1219</v>
      </c>
      <c r="I25" s="1386" t="s">
        <v>16</v>
      </c>
      <c r="J25" s="1386" t="s">
        <v>272</v>
      </c>
      <c r="K25" s="1386" t="s">
        <v>17</v>
      </c>
      <c r="L25" s="1387" t="s">
        <v>631</v>
      </c>
      <c r="M25" s="1386">
        <f t="shared" si="0"/>
        <v>4.5</v>
      </c>
      <c r="N25" s="1386">
        <v>2.7</v>
      </c>
      <c r="O25" s="1386">
        <v>0.9</v>
      </c>
      <c r="P25" s="1386">
        <v>0.9</v>
      </c>
      <c r="Q25" s="1386"/>
      <c r="R25" s="1386"/>
      <c r="S25" s="1386"/>
      <c r="T25" s="1386"/>
      <c r="U25" s="1386"/>
      <c r="V25" s="1386"/>
      <c r="W25" s="1386"/>
      <c r="X25" s="1386"/>
      <c r="Y25" s="1386"/>
      <c r="Z25" s="1386"/>
    </row>
    <row r="26" spans="1:26" ht="19.5">
      <c r="A26" s="53"/>
      <c r="B26" s="1385">
        <v>15</v>
      </c>
      <c r="C26" s="1386">
        <v>16</v>
      </c>
      <c r="D26" s="1386">
        <v>16.6</v>
      </c>
      <c r="E26" s="1385">
        <v>1</v>
      </c>
      <c r="F26" s="1386" t="s">
        <v>403</v>
      </c>
      <c r="G26" s="1386" t="s">
        <v>1218</v>
      </c>
      <c r="H26" s="1386" t="s">
        <v>1219</v>
      </c>
      <c r="I26" s="1386" t="s">
        <v>16</v>
      </c>
      <c r="J26" s="1386" t="s">
        <v>272</v>
      </c>
      <c r="K26" s="1386" t="s">
        <v>17</v>
      </c>
      <c r="L26" s="1387" t="s">
        <v>631</v>
      </c>
      <c r="M26" s="1386">
        <f t="shared" si="0"/>
        <v>5</v>
      </c>
      <c r="N26" s="1386">
        <v>3</v>
      </c>
      <c r="O26" s="1386">
        <v>1</v>
      </c>
      <c r="P26" s="1386">
        <v>1</v>
      </c>
      <c r="Q26" s="1386"/>
      <c r="R26" s="1386"/>
      <c r="S26" s="1386"/>
      <c r="T26" s="1386"/>
      <c r="U26" s="1386"/>
      <c r="V26" s="1386"/>
      <c r="W26" s="1386"/>
      <c r="X26" s="1386"/>
      <c r="Y26" s="1386"/>
      <c r="Z26" s="1386"/>
    </row>
    <row r="27" spans="1:26" ht="19.5">
      <c r="A27" s="53"/>
      <c r="B27" s="1385">
        <v>16</v>
      </c>
      <c r="C27" s="1386">
        <v>16</v>
      </c>
      <c r="D27" s="1386">
        <v>30.1</v>
      </c>
      <c r="E27" s="1385">
        <v>0.9</v>
      </c>
      <c r="F27" s="1386" t="s">
        <v>403</v>
      </c>
      <c r="G27" s="1386" t="s">
        <v>1218</v>
      </c>
      <c r="H27" s="1386" t="s">
        <v>1219</v>
      </c>
      <c r="I27" s="1386" t="s">
        <v>16</v>
      </c>
      <c r="J27" s="1386" t="s">
        <v>272</v>
      </c>
      <c r="K27" s="1386" t="s">
        <v>17</v>
      </c>
      <c r="L27" s="1387" t="s">
        <v>631</v>
      </c>
      <c r="M27" s="1386">
        <f t="shared" si="0"/>
        <v>4.5</v>
      </c>
      <c r="N27" s="1386">
        <v>2.7</v>
      </c>
      <c r="O27" s="1386">
        <v>0.9</v>
      </c>
      <c r="P27" s="1386">
        <v>0.9</v>
      </c>
      <c r="Q27" s="1386"/>
      <c r="R27" s="1386"/>
      <c r="S27" s="1386"/>
      <c r="T27" s="1386"/>
      <c r="U27" s="1386"/>
      <c r="V27" s="1386"/>
      <c r="W27" s="1386"/>
      <c r="X27" s="1386"/>
      <c r="Y27" s="1386"/>
      <c r="Z27" s="1386"/>
    </row>
    <row r="28" spans="1:25" ht="14.25">
      <c r="A28" s="1395" t="s">
        <v>312</v>
      </c>
      <c r="B28" s="1384"/>
      <c r="C28" s="1384"/>
      <c r="D28" s="1384"/>
      <c r="E28" s="1390">
        <f>E27+E26+E25+E24+E23+E22+E21+E20+E19+E18+E17+E16+E15+E14+E13+E12</f>
        <v>12.8</v>
      </c>
      <c r="F28" s="53"/>
      <c r="G28" s="53"/>
      <c r="H28" s="53"/>
      <c r="I28" s="53"/>
      <c r="J28" s="53"/>
      <c r="K28" s="53"/>
      <c r="L28" s="53"/>
      <c r="M28" s="1388">
        <f>M27+M26+M25+M24+M23+M22+M21+M20+M19+M18+M17+M16+M15+M14+M13+M12</f>
        <v>64</v>
      </c>
      <c r="N28" s="1388">
        <f aca="true" t="shared" si="1" ref="N28:Y28">N27+N26+N25+N24+N23+N22+N21+N20+N19+N18+N17+N16+N15+N14+N13+N12</f>
        <v>38.400000000000006</v>
      </c>
      <c r="O28" s="1388">
        <f t="shared" si="1"/>
        <v>12.8</v>
      </c>
      <c r="P28" s="1388">
        <f t="shared" si="1"/>
        <v>12.8</v>
      </c>
      <c r="Q28" s="1388">
        <f t="shared" si="1"/>
        <v>0</v>
      </c>
      <c r="R28" s="1388">
        <f t="shared" si="1"/>
        <v>0</v>
      </c>
      <c r="S28" s="1388">
        <f t="shared" si="1"/>
        <v>0</v>
      </c>
      <c r="T28" s="1388">
        <f t="shared" si="1"/>
        <v>0</v>
      </c>
      <c r="U28" s="1388">
        <f t="shared" si="1"/>
        <v>0</v>
      </c>
      <c r="V28" s="1388">
        <f t="shared" si="1"/>
        <v>0</v>
      </c>
      <c r="W28" s="1388">
        <f t="shared" si="1"/>
        <v>0</v>
      </c>
      <c r="X28" s="1389">
        <f t="shared" si="1"/>
        <v>0</v>
      </c>
      <c r="Y28" s="1389">
        <f t="shared" si="1"/>
        <v>0</v>
      </c>
    </row>
    <row r="29" spans="1:26" ht="19.5">
      <c r="A29" s="735" t="s">
        <v>18</v>
      </c>
      <c r="B29" s="1394">
        <v>1</v>
      </c>
      <c r="C29" s="1386">
        <v>8</v>
      </c>
      <c r="D29" s="1386">
        <v>41.1</v>
      </c>
      <c r="E29" s="1385">
        <v>1</v>
      </c>
      <c r="F29" s="1386" t="s">
        <v>406</v>
      </c>
      <c r="G29" s="1386" t="s">
        <v>1218</v>
      </c>
      <c r="H29" s="1386" t="s">
        <v>1219</v>
      </c>
      <c r="I29" s="1386" t="s">
        <v>16</v>
      </c>
      <c r="J29" s="1386" t="s">
        <v>272</v>
      </c>
      <c r="K29" s="1386" t="s">
        <v>17</v>
      </c>
      <c r="L29" s="1386" t="s">
        <v>1221</v>
      </c>
      <c r="M29" s="1386">
        <f aca="true" t="shared" si="2" ref="M29:M36">SUM(N29:Z29)</f>
        <v>5</v>
      </c>
      <c r="N29" s="1386"/>
      <c r="O29" s="1386">
        <v>1.5</v>
      </c>
      <c r="P29" s="1386"/>
      <c r="Q29" s="1386">
        <v>0.5</v>
      </c>
      <c r="R29" s="1386"/>
      <c r="S29" s="1386"/>
      <c r="T29" s="1386">
        <v>3</v>
      </c>
      <c r="U29" s="1386"/>
      <c r="V29" s="1386"/>
      <c r="W29" s="1386"/>
      <c r="X29" s="1386"/>
      <c r="Y29" s="1386"/>
      <c r="Z29" s="1386"/>
    </row>
    <row r="30" spans="1:26" ht="19.5">
      <c r="A30" s="53"/>
      <c r="B30" s="1394">
        <v>2</v>
      </c>
      <c r="C30" s="1386">
        <v>9</v>
      </c>
      <c r="D30" s="1386">
        <v>40.2</v>
      </c>
      <c r="E30" s="1385">
        <v>1</v>
      </c>
      <c r="F30" s="1386" t="s">
        <v>406</v>
      </c>
      <c r="G30" s="1386" t="s">
        <v>1218</v>
      </c>
      <c r="H30" s="1386" t="s">
        <v>1219</v>
      </c>
      <c r="I30" s="1386" t="s">
        <v>16</v>
      </c>
      <c r="J30" s="1386" t="s">
        <v>272</v>
      </c>
      <c r="K30" s="1386" t="s">
        <v>17</v>
      </c>
      <c r="L30" s="1386" t="s">
        <v>1221</v>
      </c>
      <c r="M30" s="1386">
        <f t="shared" si="2"/>
        <v>5.01</v>
      </c>
      <c r="N30" s="1386"/>
      <c r="O30" s="1386">
        <v>1.5</v>
      </c>
      <c r="P30" s="1386"/>
      <c r="Q30" s="1386">
        <v>0.5</v>
      </c>
      <c r="R30" s="1386"/>
      <c r="S30" s="1386"/>
      <c r="T30" s="1386">
        <v>3</v>
      </c>
      <c r="U30" s="1386"/>
      <c r="V30" s="1386"/>
      <c r="W30" s="1386"/>
      <c r="X30" s="1386"/>
      <c r="Y30" s="1386"/>
      <c r="Z30" s="1386">
        <v>0.01</v>
      </c>
    </row>
    <row r="31" spans="1:26" ht="19.5">
      <c r="A31" s="53"/>
      <c r="B31" s="1394">
        <v>3</v>
      </c>
      <c r="C31" s="1386">
        <v>9</v>
      </c>
      <c r="D31" s="1392">
        <v>40.3</v>
      </c>
      <c r="E31" s="1385">
        <v>0.8</v>
      </c>
      <c r="F31" s="1386" t="s">
        <v>406</v>
      </c>
      <c r="G31" s="1386" t="s">
        <v>1218</v>
      </c>
      <c r="H31" s="1386" t="s">
        <v>1219</v>
      </c>
      <c r="I31" s="1386" t="s">
        <v>16</v>
      </c>
      <c r="J31" s="1386" t="s">
        <v>272</v>
      </c>
      <c r="K31" s="1386" t="s">
        <v>17</v>
      </c>
      <c r="L31" s="1386" t="s">
        <v>1221</v>
      </c>
      <c r="M31" s="1386">
        <f t="shared" si="2"/>
        <v>4</v>
      </c>
      <c r="N31" s="1386"/>
      <c r="O31" s="1386">
        <v>1.2</v>
      </c>
      <c r="P31" s="1386"/>
      <c r="Q31" s="1386">
        <v>0.4</v>
      </c>
      <c r="R31" s="1386"/>
      <c r="S31" s="1386"/>
      <c r="T31" s="1386">
        <v>2.4</v>
      </c>
      <c r="U31" s="1386"/>
      <c r="V31" s="1386"/>
      <c r="W31" s="1386"/>
      <c r="X31" s="1386"/>
      <c r="Y31" s="1386"/>
      <c r="Z31" s="1386"/>
    </row>
    <row r="32" spans="1:26" ht="19.5">
      <c r="A32" s="53"/>
      <c r="B32" s="1394">
        <v>4</v>
      </c>
      <c r="C32" s="1386">
        <v>22</v>
      </c>
      <c r="D32" s="1392">
        <v>25.1</v>
      </c>
      <c r="E32" s="1385">
        <v>0.8</v>
      </c>
      <c r="F32" s="1386" t="s">
        <v>403</v>
      </c>
      <c r="G32" s="1386" t="s">
        <v>1218</v>
      </c>
      <c r="H32" s="1386" t="s">
        <v>1219</v>
      </c>
      <c r="I32" s="1386" t="s">
        <v>16</v>
      </c>
      <c r="J32" s="1386" t="s">
        <v>272</v>
      </c>
      <c r="K32" s="1386" t="s">
        <v>17</v>
      </c>
      <c r="L32" s="1386" t="s">
        <v>1222</v>
      </c>
      <c r="M32" s="1386">
        <f t="shared" si="2"/>
        <v>4</v>
      </c>
      <c r="N32" s="1386">
        <v>2.4</v>
      </c>
      <c r="O32" s="1386">
        <v>0.8</v>
      </c>
      <c r="P32" s="1386">
        <v>0.4</v>
      </c>
      <c r="Q32" s="1386">
        <v>0.4</v>
      </c>
      <c r="R32" s="1386"/>
      <c r="S32" s="1386"/>
      <c r="T32" s="1386"/>
      <c r="U32" s="1386"/>
      <c r="V32" s="1386"/>
      <c r="W32" s="1386"/>
      <c r="X32" s="1386"/>
      <c r="Y32" s="1386"/>
      <c r="Z32" s="1386"/>
    </row>
    <row r="33" spans="1:26" ht="19.5">
      <c r="A33" s="53"/>
      <c r="B33" s="1394">
        <v>5</v>
      </c>
      <c r="C33" s="1386">
        <v>22</v>
      </c>
      <c r="D33" s="1386">
        <v>51.1</v>
      </c>
      <c r="E33" s="1385">
        <v>0.8</v>
      </c>
      <c r="F33" s="1386" t="s">
        <v>403</v>
      </c>
      <c r="G33" s="1386" t="s">
        <v>1218</v>
      </c>
      <c r="H33" s="1386" t="s">
        <v>1219</v>
      </c>
      <c r="I33" s="1386" t="s">
        <v>16</v>
      </c>
      <c r="J33" s="1386" t="s">
        <v>272</v>
      </c>
      <c r="K33" s="1386" t="s">
        <v>17</v>
      </c>
      <c r="L33" s="1386" t="s">
        <v>1222</v>
      </c>
      <c r="M33" s="1386">
        <f t="shared" si="2"/>
        <v>4.01</v>
      </c>
      <c r="N33" s="1386">
        <v>2.4</v>
      </c>
      <c r="O33" s="1386">
        <v>0.8</v>
      </c>
      <c r="P33" s="1386">
        <v>0.4</v>
      </c>
      <c r="Q33" s="1386">
        <v>0.4</v>
      </c>
      <c r="R33" s="1386"/>
      <c r="S33" s="1386"/>
      <c r="T33" s="1386"/>
      <c r="U33" s="1386"/>
      <c r="V33" s="1386"/>
      <c r="W33" s="1386"/>
      <c r="X33" s="1386"/>
      <c r="Y33" s="1386"/>
      <c r="Z33" s="1386">
        <v>0.01</v>
      </c>
    </row>
    <row r="34" spans="1:26" ht="19.5">
      <c r="A34" s="53"/>
      <c r="B34" s="1394">
        <v>6</v>
      </c>
      <c r="C34" s="1386">
        <v>22</v>
      </c>
      <c r="D34" s="1386">
        <v>67.1</v>
      </c>
      <c r="E34" s="1385">
        <v>0.8</v>
      </c>
      <c r="F34" s="1386" t="s">
        <v>407</v>
      </c>
      <c r="G34" s="1386" t="s">
        <v>1218</v>
      </c>
      <c r="H34" s="1386" t="s">
        <v>1219</v>
      </c>
      <c r="I34" s="1386" t="s">
        <v>16</v>
      </c>
      <c r="J34" s="1386" t="s">
        <v>272</v>
      </c>
      <c r="K34" s="1386" t="s">
        <v>17</v>
      </c>
      <c r="L34" s="1386" t="s">
        <v>1223</v>
      </c>
      <c r="M34" s="1386">
        <f t="shared" si="2"/>
        <v>4</v>
      </c>
      <c r="N34" s="1386"/>
      <c r="O34" s="1386">
        <v>2.8</v>
      </c>
      <c r="P34" s="1386"/>
      <c r="Q34" s="1386">
        <v>0.4</v>
      </c>
      <c r="R34" s="1386"/>
      <c r="S34" s="1386"/>
      <c r="T34" s="1386">
        <v>0.8</v>
      </c>
      <c r="U34" s="1386"/>
      <c r="V34" s="1386"/>
      <c r="W34" s="1386"/>
      <c r="X34" s="1386"/>
      <c r="Y34" s="1386"/>
      <c r="Z34" s="1386"/>
    </row>
    <row r="35" spans="1:26" ht="19.5">
      <c r="A35" s="53"/>
      <c r="B35" s="1394">
        <v>7</v>
      </c>
      <c r="C35" s="1386">
        <v>22</v>
      </c>
      <c r="D35" s="1393">
        <v>69</v>
      </c>
      <c r="E35" s="1385">
        <v>0.5</v>
      </c>
      <c r="F35" s="1386" t="s">
        <v>403</v>
      </c>
      <c r="G35" s="1386" t="s">
        <v>1218</v>
      </c>
      <c r="H35" s="1386" t="s">
        <v>1219</v>
      </c>
      <c r="I35" s="1386" t="s">
        <v>16</v>
      </c>
      <c r="J35" s="1386" t="s">
        <v>272</v>
      </c>
      <c r="K35" s="1386" t="s">
        <v>17</v>
      </c>
      <c r="L35" s="1386" t="s">
        <v>1222</v>
      </c>
      <c r="M35" s="1386">
        <f t="shared" si="2"/>
        <v>2.5</v>
      </c>
      <c r="N35" s="1386">
        <v>1.5</v>
      </c>
      <c r="O35" s="1386">
        <v>0.5</v>
      </c>
      <c r="P35" s="1386">
        <v>0.25</v>
      </c>
      <c r="Q35" s="1386">
        <v>0.25</v>
      </c>
      <c r="R35" s="1386"/>
      <c r="S35" s="1386"/>
      <c r="T35" s="1386"/>
      <c r="U35" s="1386"/>
      <c r="V35" s="1386"/>
      <c r="W35" s="1386"/>
      <c r="X35" s="1386"/>
      <c r="Y35" s="1386"/>
      <c r="Z35" s="1386"/>
    </row>
    <row r="36" spans="1:26" ht="19.5">
      <c r="A36" s="53"/>
      <c r="B36" s="1394">
        <v>8</v>
      </c>
      <c r="C36" s="1386">
        <v>26</v>
      </c>
      <c r="D36" s="1386">
        <v>38.1</v>
      </c>
      <c r="E36" s="1385">
        <v>0.4</v>
      </c>
      <c r="F36" s="1386" t="s">
        <v>403</v>
      </c>
      <c r="G36" s="1386" t="s">
        <v>1218</v>
      </c>
      <c r="H36" s="1386" t="s">
        <v>1219</v>
      </c>
      <c r="I36" s="1386" t="s">
        <v>16</v>
      </c>
      <c r="J36" s="1386" t="s">
        <v>272</v>
      </c>
      <c r="K36" s="1386" t="s">
        <v>17</v>
      </c>
      <c r="L36" s="1386" t="s">
        <v>351</v>
      </c>
      <c r="M36" s="1386">
        <f t="shared" si="2"/>
        <v>2</v>
      </c>
      <c r="N36" s="1386">
        <v>1.2</v>
      </c>
      <c r="O36" s="1386">
        <v>0.4</v>
      </c>
      <c r="P36" s="1386"/>
      <c r="Q36" s="1386"/>
      <c r="R36" s="1386"/>
      <c r="S36" s="1386"/>
      <c r="T36" s="1386">
        <v>0.4</v>
      </c>
      <c r="U36" s="1386"/>
      <c r="V36" s="1386"/>
      <c r="W36" s="1386"/>
      <c r="X36" s="1386"/>
      <c r="Y36" s="1386"/>
      <c r="Z36" s="1386"/>
    </row>
    <row r="37" spans="1:25" ht="14.25">
      <c r="A37" s="1395" t="s">
        <v>312</v>
      </c>
      <c r="B37" s="204"/>
      <c r="C37" s="204"/>
      <c r="D37" s="204"/>
      <c r="E37" s="1390">
        <f>E36+E35+E34+E33+E32+E31+E30+E29</f>
        <v>6.1</v>
      </c>
      <c r="F37" s="53"/>
      <c r="G37" s="53"/>
      <c r="H37" s="53"/>
      <c r="I37" s="53"/>
      <c r="J37" s="53"/>
      <c r="K37" s="53"/>
      <c r="L37" s="53"/>
      <c r="M37" s="1388">
        <f>M36+M35+M34+M33+M32+M31+M30+M29</f>
        <v>30.519999999999996</v>
      </c>
      <c r="N37" s="1388">
        <f aca="true" t="shared" si="3" ref="N37:Y37">N36+N35+N34+N33+N32+N31+N30+N29</f>
        <v>7.5</v>
      </c>
      <c r="O37" s="1388">
        <f t="shared" si="3"/>
        <v>9.5</v>
      </c>
      <c r="P37" s="1388">
        <f t="shared" si="3"/>
        <v>1.05</v>
      </c>
      <c r="Q37" s="1388">
        <f t="shared" si="3"/>
        <v>2.85</v>
      </c>
      <c r="R37" s="1388">
        <f t="shared" si="3"/>
        <v>0</v>
      </c>
      <c r="S37" s="1388">
        <f t="shared" si="3"/>
        <v>0</v>
      </c>
      <c r="T37" s="1388">
        <f t="shared" si="3"/>
        <v>9.6</v>
      </c>
      <c r="U37" s="1388">
        <f t="shared" si="3"/>
        <v>0</v>
      </c>
      <c r="V37" s="1388">
        <f t="shared" si="3"/>
        <v>0</v>
      </c>
      <c r="W37" s="1388">
        <f t="shared" si="3"/>
        <v>0</v>
      </c>
      <c r="X37" s="1388">
        <f t="shared" si="3"/>
        <v>0</v>
      </c>
      <c r="Y37" s="1388">
        <f t="shared" si="3"/>
        <v>0</v>
      </c>
    </row>
    <row r="38" spans="1:26" ht="19.5">
      <c r="A38" s="735" t="s">
        <v>19</v>
      </c>
      <c r="B38" s="1385">
        <v>1</v>
      </c>
      <c r="C38" s="1386">
        <v>14</v>
      </c>
      <c r="D38" s="1386">
        <v>37.1</v>
      </c>
      <c r="E38" s="1385">
        <v>0.4</v>
      </c>
      <c r="F38" s="1386" t="s">
        <v>403</v>
      </c>
      <c r="G38" s="1386" t="s">
        <v>1220</v>
      </c>
      <c r="H38" s="1386" t="s">
        <v>1219</v>
      </c>
      <c r="I38" s="1386" t="s">
        <v>16</v>
      </c>
      <c r="J38" s="1386" t="s">
        <v>272</v>
      </c>
      <c r="K38" s="1386" t="s">
        <v>17</v>
      </c>
      <c r="L38" s="1386" t="s">
        <v>630</v>
      </c>
      <c r="M38" s="1386">
        <f aca="true" t="shared" si="4" ref="M38:M55">SUM(N38:Z38)</f>
        <v>2</v>
      </c>
      <c r="N38" s="1386">
        <v>1.6</v>
      </c>
      <c r="O38" s="1386">
        <v>0.4</v>
      </c>
      <c r="P38" s="1386"/>
      <c r="Q38" s="1386"/>
      <c r="R38" s="1386"/>
      <c r="S38" s="1386"/>
      <c r="T38" s="1386"/>
      <c r="U38" s="1386"/>
      <c r="V38" s="1386"/>
      <c r="W38" s="1386"/>
      <c r="X38" s="1386"/>
      <c r="Y38" s="1386"/>
      <c r="Z38" s="1386"/>
    </row>
    <row r="39" spans="1:26" ht="19.5">
      <c r="A39" s="53"/>
      <c r="B39" s="1385">
        <v>2</v>
      </c>
      <c r="C39" s="1386">
        <v>3</v>
      </c>
      <c r="D39" s="1386">
        <v>32.1</v>
      </c>
      <c r="E39" s="1385">
        <v>0.9</v>
      </c>
      <c r="F39" s="1386" t="s">
        <v>403</v>
      </c>
      <c r="G39" s="1386" t="s">
        <v>1220</v>
      </c>
      <c r="H39" s="1386" t="s">
        <v>1219</v>
      </c>
      <c r="I39" s="1386" t="s">
        <v>16</v>
      </c>
      <c r="J39" s="1386" t="s">
        <v>272</v>
      </c>
      <c r="K39" s="1386" t="s">
        <v>17</v>
      </c>
      <c r="L39" s="1386" t="s">
        <v>630</v>
      </c>
      <c r="M39" s="1386">
        <f t="shared" si="4"/>
        <v>4.5</v>
      </c>
      <c r="N39" s="1386">
        <v>3.6</v>
      </c>
      <c r="O39" s="1386">
        <v>0.9</v>
      </c>
      <c r="P39" s="1386"/>
      <c r="Q39" s="1386"/>
      <c r="R39" s="1386"/>
      <c r="S39" s="1386"/>
      <c r="T39" s="1386"/>
      <c r="U39" s="1386"/>
      <c r="V39" s="1386"/>
      <c r="W39" s="1386"/>
      <c r="X39" s="1386"/>
      <c r="Y39" s="1386"/>
      <c r="Z39" s="1386"/>
    </row>
    <row r="40" spans="1:26" ht="19.5">
      <c r="A40" s="53"/>
      <c r="B40" s="1385">
        <v>3</v>
      </c>
      <c r="C40" s="1386">
        <v>5</v>
      </c>
      <c r="D40" s="1386">
        <v>21.1</v>
      </c>
      <c r="E40" s="1385">
        <v>0.9</v>
      </c>
      <c r="F40" s="1386" t="s">
        <v>403</v>
      </c>
      <c r="G40" s="1386" t="s">
        <v>1220</v>
      </c>
      <c r="H40" s="1386" t="s">
        <v>1219</v>
      </c>
      <c r="I40" s="1386" t="s">
        <v>16</v>
      </c>
      <c r="J40" s="1386" t="s">
        <v>272</v>
      </c>
      <c r="K40" s="1386" t="s">
        <v>17</v>
      </c>
      <c r="L40" s="1386" t="s">
        <v>630</v>
      </c>
      <c r="M40" s="1386">
        <f t="shared" si="4"/>
        <v>4.5</v>
      </c>
      <c r="N40" s="1386">
        <v>3.6</v>
      </c>
      <c r="O40" s="1386">
        <v>0.9</v>
      </c>
      <c r="P40" s="1386"/>
      <c r="Q40" s="1386"/>
      <c r="R40" s="1386"/>
      <c r="S40" s="1386"/>
      <c r="T40" s="1386"/>
      <c r="U40" s="1386"/>
      <c r="V40" s="1386"/>
      <c r="W40" s="1386"/>
      <c r="X40" s="1386"/>
      <c r="Y40" s="1386"/>
      <c r="Z40" s="1386"/>
    </row>
    <row r="41" spans="1:26" ht="19.5">
      <c r="A41" s="53"/>
      <c r="B41" s="1385">
        <v>4</v>
      </c>
      <c r="C41" s="1386">
        <v>5</v>
      </c>
      <c r="D41" s="1386">
        <v>21.2</v>
      </c>
      <c r="E41" s="1385">
        <v>1</v>
      </c>
      <c r="F41" s="1386" t="s">
        <v>403</v>
      </c>
      <c r="G41" s="1386" t="s">
        <v>1220</v>
      </c>
      <c r="H41" s="1386" t="s">
        <v>1219</v>
      </c>
      <c r="I41" s="1386" t="s">
        <v>16</v>
      </c>
      <c r="J41" s="1386" t="s">
        <v>272</v>
      </c>
      <c r="K41" s="1386" t="s">
        <v>17</v>
      </c>
      <c r="L41" s="1386" t="s">
        <v>630</v>
      </c>
      <c r="M41" s="1386">
        <f t="shared" si="4"/>
        <v>5</v>
      </c>
      <c r="N41" s="1386">
        <v>4</v>
      </c>
      <c r="O41" s="1386">
        <v>1</v>
      </c>
      <c r="P41" s="1386"/>
      <c r="Q41" s="1386"/>
      <c r="R41" s="1386"/>
      <c r="S41" s="1386"/>
      <c r="T41" s="1386"/>
      <c r="U41" s="1386"/>
      <c r="V41" s="1386"/>
      <c r="W41" s="1386"/>
      <c r="X41" s="1386"/>
      <c r="Y41" s="1386"/>
      <c r="Z41" s="1386"/>
    </row>
    <row r="42" spans="1:26" ht="19.5">
      <c r="A42" s="53"/>
      <c r="B42" s="1385">
        <v>5</v>
      </c>
      <c r="C42" s="1386">
        <v>27</v>
      </c>
      <c r="D42" s="1386">
        <v>10.1</v>
      </c>
      <c r="E42" s="1385">
        <v>0.4</v>
      </c>
      <c r="F42" s="1386" t="s">
        <v>403</v>
      </c>
      <c r="G42" s="1386" t="s">
        <v>1220</v>
      </c>
      <c r="H42" s="1386" t="s">
        <v>1219</v>
      </c>
      <c r="I42" s="1386" t="s">
        <v>16</v>
      </c>
      <c r="J42" s="1386" t="s">
        <v>272</v>
      </c>
      <c r="K42" s="1386" t="s">
        <v>17</v>
      </c>
      <c r="L42" s="1386" t="s">
        <v>630</v>
      </c>
      <c r="M42" s="1386">
        <f t="shared" si="4"/>
        <v>2</v>
      </c>
      <c r="N42" s="1386">
        <v>1.6</v>
      </c>
      <c r="O42" s="1386">
        <v>0.4</v>
      </c>
      <c r="P42" s="1386"/>
      <c r="Q42" s="1386"/>
      <c r="R42" s="1386"/>
      <c r="S42" s="1386"/>
      <c r="T42" s="1386"/>
      <c r="U42" s="1386"/>
      <c r="V42" s="1386"/>
      <c r="W42" s="1386"/>
      <c r="X42" s="1386"/>
      <c r="Y42" s="1386"/>
      <c r="Z42" s="1386"/>
    </row>
    <row r="43" spans="1:26" ht="19.5">
      <c r="A43" s="53"/>
      <c r="B43" s="1385">
        <v>6</v>
      </c>
      <c r="C43" s="1386">
        <v>27</v>
      </c>
      <c r="D43" s="1386">
        <v>22.3</v>
      </c>
      <c r="E43" s="1385">
        <v>0.3</v>
      </c>
      <c r="F43" s="1386" t="s">
        <v>403</v>
      </c>
      <c r="G43" s="1386" t="s">
        <v>1220</v>
      </c>
      <c r="H43" s="1386" t="s">
        <v>1219</v>
      </c>
      <c r="I43" s="1386" t="s">
        <v>16</v>
      </c>
      <c r="J43" s="1386" t="s">
        <v>272</v>
      </c>
      <c r="K43" s="1386" t="s">
        <v>17</v>
      </c>
      <c r="L43" s="1386" t="s">
        <v>630</v>
      </c>
      <c r="M43" s="1386">
        <f t="shared" si="4"/>
        <v>1.5</v>
      </c>
      <c r="N43" s="1386">
        <v>1.2</v>
      </c>
      <c r="O43" s="1386">
        <v>0.3</v>
      </c>
      <c r="P43" s="1386"/>
      <c r="Q43" s="1386"/>
      <c r="R43" s="1386"/>
      <c r="S43" s="1386"/>
      <c r="T43" s="1386"/>
      <c r="U43" s="1386"/>
      <c r="V43" s="1386"/>
      <c r="W43" s="1386"/>
      <c r="X43" s="1386"/>
      <c r="Y43" s="1386"/>
      <c r="Z43" s="1386"/>
    </row>
    <row r="44" spans="1:26" ht="19.5">
      <c r="A44" s="53"/>
      <c r="B44" s="1385">
        <v>7</v>
      </c>
      <c r="C44" s="1386">
        <v>17</v>
      </c>
      <c r="D44" s="1386">
        <v>3.1</v>
      </c>
      <c r="E44" s="1385">
        <v>0.9</v>
      </c>
      <c r="F44" s="1386" t="s">
        <v>403</v>
      </c>
      <c r="G44" s="1386" t="s">
        <v>1220</v>
      </c>
      <c r="H44" s="1386" t="s">
        <v>1219</v>
      </c>
      <c r="I44" s="1386" t="s">
        <v>16</v>
      </c>
      <c r="J44" s="1386" t="s">
        <v>272</v>
      </c>
      <c r="K44" s="1386" t="s">
        <v>17</v>
      </c>
      <c r="L44" s="1386" t="s">
        <v>630</v>
      </c>
      <c r="M44" s="1386">
        <f t="shared" si="4"/>
        <v>4.5</v>
      </c>
      <c r="N44" s="1386">
        <v>3.6</v>
      </c>
      <c r="O44" s="1386">
        <v>0.9</v>
      </c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</row>
    <row r="45" spans="1:26" ht="19.5">
      <c r="A45" s="53"/>
      <c r="B45" s="1385">
        <v>8</v>
      </c>
      <c r="C45" s="1386">
        <v>19</v>
      </c>
      <c r="D45" s="1386">
        <v>35</v>
      </c>
      <c r="E45" s="1385">
        <v>0.8</v>
      </c>
      <c r="F45" s="1386" t="s">
        <v>403</v>
      </c>
      <c r="G45" s="1386" t="s">
        <v>1220</v>
      </c>
      <c r="H45" s="1386" t="s">
        <v>1219</v>
      </c>
      <c r="I45" s="1386" t="s">
        <v>16</v>
      </c>
      <c r="J45" s="1386" t="s">
        <v>272</v>
      </c>
      <c r="K45" s="1386" t="s">
        <v>17</v>
      </c>
      <c r="L45" s="1386" t="s">
        <v>630</v>
      </c>
      <c r="M45" s="1386">
        <f t="shared" si="4"/>
        <v>4</v>
      </c>
      <c r="N45" s="1386">
        <v>3.2</v>
      </c>
      <c r="O45" s="1386">
        <v>0.8</v>
      </c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</row>
    <row r="46" spans="1:26" ht="19.5">
      <c r="A46" s="53"/>
      <c r="B46" s="1385">
        <v>9</v>
      </c>
      <c r="C46" s="1386">
        <v>14</v>
      </c>
      <c r="D46" s="1386">
        <v>20</v>
      </c>
      <c r="E46" s="1385">
        <v>0.4</v>
      </c>
      <c r="F46" s="1386" t="s">
        <v>403</v>
      </c>
      <c r="G46" s="1386" t="s">
        <v>1220</v>
      </c>
      <c r="H46" s="1386" t="s">
        <v>1219</v>
      </c>
      <c r="I46" s="1386" t="s">
        <v>16</v>
      </c>
      <c r="J46" s="1386" t="s">
        <v>272</v>
      </c>
      <c r="K46" s="1386" t="s">
        <v>17</v>
      </c>
      <c r="L46" s="1386" t="s">
        <v>354</v>
      </c>
      <c r="M46" s="1386">
        <f t="shared" si="4"/>
        <v>2</v>
      </c>
      <c r="N46" s="1386">
        <v>1.6</v>
      </c>
      <c r="O46" s="1386"/>
      <c r="P46" s="1386">
        <v>0.4</v>
      </c>
      <c r="Q46" s="1386"/>
      <c r="R46" s="1386"/>
      <c r="S46" s="1386"/>
      <c r="T46" s="1386"/>
      <c r="U46" s="1386"/>
      <c r="V46" s="1386"/>
      <c r="W46" s="1386"/>
      <c r="X46" s="1386"/>
      <c r="Y46" s="1386"/>
      <c r="Z46" s="1386"/>
    </row>
    <row r="47" spans="1:26" ht="19.5">
      <c r="A47" s="53"/>
      <c r="B47" s="1385">
        <v>10</v>
      </c>
      <c r="C47" s="1386">
        <v>18</v>
      </c>
      <c r="D47" s="1386">
        <v>51.1</v>
      </c>
      <c r="E47" s="1385">
        <v>1</v>
      </c>
      <c r="F47" s="1386" t="s">
        <v>403</v>
      </c>
      <c r="G47" s="1386" t="s">
        <v>1220</v>
      </c>
      <c r="H47" s="1386" t="s">
        <v>1219</v>
      </c>
      <c r="I47" s="1386" t="s">
        <v>16</v>
      </c>
      <c r="J47" s="1386" t="s">
        <v>272</v>
      </c>
      <c r="K47" s="1386" t="s">
        <v>17</v>
      </c>
      <c r="L47" s="1386" t="s">
        <v>630</v>
      </c>
      <c r="M47" s="1386">
        <f t="shared" si="4"/>
        <v>5</v>
      </c>
      <c r="N47" s="1386">
        <v>4</v>
      </c>
      <c r="O47" s="1386">
        <v>1</v>
      </c>
      <c r="P47" s="1386"/>
      <c r="Q47" s="1386"/>
      <c r="R47" s="1386"/>
      <c r="S47" s="1386"/>
      <c r="T47" s="1386"/>
      <c r="U47" s="1386"/>
      <c r="V47" s="1386"/>
      <c r="W47" s="1386"/>
      <c r="X47" s="1386"/>
      <c r="Y47" s="1386"/>
      <c r="Z47" s="1386"/>
    </row>
    <row r="48" spans="1:26" ht="19.5">
      <c r="A48" s="53"/>
      <c r="B48" s="1385">
        <v>11</v>
      </c>
      <c r="C48" s="1386">
        <v>18</v>
      </c>
      <c r="D48" s="1386">
        <v>51.2</v>
      </c>
      <c r="E48" s="1385">
        <v>1</v>
      </c>
      <c r="F48" s="1386" t="s">
        <v>403</v>
      </c>
      <c r="G48" s="1386" t="s">
        <v>1220</v>
      </c>
      <c r="H48" s="1386" t="s">
        <v>1219</v>
      </c>
      <c r="I48" s="1386" t="s">
        <v>16</v>
      </c>
      <c r="J48" s="1386" t="s">
        <v>272</v>
      </c>
      <c r="K48" s="1386" t="s">
        <v>17</v>
      </c>
      <c r="L48" s="1386" t="s">
        <v>630</v>
      </c>
      <c r="M48" s="1386">
        <f t="shared" si="4"/>
        <v>5</v>
      </c>
      <c r="N48" s="1386">
        <v>4</v>
      </c>
      <c r="O48" s="1386">
        <v>1</v>
      </c>
      <c r="P48" s="1386"/>
      <c r="Q48" s="1386"/>
      <c r="R48" s="1386"/>
      <c r="S48" s="1386"/>
      <c r="T48" s="1386"/>
      <c r="U48" s="1386"/>
      <c r="V48" s="1386"/>
      <c r="W48" s="1386"/>
      <c r="X48" s="1386"/>
      <c r="Y48" s="1386"/>
      <c r="Z48" s="1386"/>
    </row>
    <row r="49" spans="1:26" ht="19.5">
      <c r="A49" s="53"/>
      <c r="B49" s="1385">
        <v>12</v>
      </c>
      <c r="C49" s="1386">
        <v>18</v>
      </c>
      <c r="D49" s="1386">
        <v>61.1</v>
      </c>
      <c r="E49" s="1385">
        <v>1</v>
      </c>
      <c r="F49" s="1386" t="s">
        <v>403</v>
      </c>
      <c r="G49" s="1386" t="s">
        <v>1220</v>
      </c>
      <c r="H49" s="1386" t="s">
        <v>1219</v>
      </c>
      <c r="I49" s="1386" t="s">
        <v>16</v>
      </c>
      <c r="J49" s="1386" t="s">
        <v>272</v>
      </c>
      <c r="K49" s="1386" t="s">
        <v>17</v>
      </c>
      <c r="L49" s="1386" t="s">
        <v>630</v>
      </c>
      <c r="M49" s="1386">
        <f t="shared" si="4"/>
        <v>5</v>
      </c>
      <c r="N49" s="1386">
        <v>4</v>
      </c>
      <c r="O49" s="1386">
        <v>1</v>
      </c>
      <c r="P49" s="1386"/>
      <c r="Q49" s="1386"/>
      <c r="R49" s="1386"/>
      <c r="S49" s="1386"/>
      <c r="T49" s="1386"/>
      <c r="U49" s="1386"/>
      <c r="V49" s="1386"/>
      <c r="W49" s="1386"/>
      <c r="X49" s="1386"/>
      <c r="Y49" s="1386"/>
      <c r="Z49" s="1386"/>
    </row>
    <row r="50" spans="1:26" ht="19.5">
      <c r="A50" s="53"/>
      <c r="B50" s="1385">
        <v>13</v>
      </c>
      <c r="C50" s="1386">
        <v>13</v>
      </c>
      <c r="D50" s="1386">
        <v>10.2</v>
      </c>
      <c r="E50" s="1385">
        <v>1</v>
      </c>
      <c r="F50" s="1386" t="s">
        <v>403</v>
      </c>
      <c r="G50" s="1386" t="s">
        <v>1220</v>
      </c>
      <c r="H50" s="1386" t="s">
        <v>1219</v>
      </c>
      <c r="I50" s="1386" t="s">
        <v>16</v>
      </c>
      <c r="J50" s="1386" t="s">
        <v>272</v>
      </c>
      <c r="K50" s="1386" t="s">
        <v>17</v>
      </c>
      <c r="L50" s="1386" t="s">
        <v>630</v>
      </c>
      <c r="M50" s="1386">
        <f t="shared" si="4"/>
        <v>5</v>
      </c>
      <c r="N50" s="1386">
        <v>4</v>
      </c>
      <c r="O50" s="1386">
        <v>1</v>
      </c>
      <c r="P50" s="1386"/>
      <c r="Q50" s="1386"/>
      <c r="R50" s="1386"/>
      <c r="S50" s="1386"/>
      <c r="T50" s="1386"/>
      <c r="U50" s="1386"/>
      <c r="V50" s="1386"/>
      <c r="W50" s="1386"/>
      <c r="X50" s="1386"/>
      <c r="Y50" s="1386"/>
      <c r="Z50" s="1386"/>
    </row>
    <row r="51" spans="1:26" ht="19.5">
      <c r="A51" s="53"/>
      <c r="B51" s="1385">
        <v>14</v>
      </c>
      <c r="C51" s="1386">
        <v>13</v>
      </c>
      <c r="D51" s="1386">
        <v>10.3</v>
      </c>
      <c r="E51" s="1385">
        <v>1</v>
      </c>
      <c r="F51" s="1386" t="s">
        <v>403</v>
      </c>
      <c r="G51" s="1386" t="s">
        <v>1220</v>
      </c>
      <c r="H51" s="1386" t="s">
        <v>1219</v>
      </c>
      <c r="I51" s="1386" t="s">
        <v>16</v>
      </c>
      <c r="J51" s="1386" t="s">
        <v>272</v>
      </c>
      <c r="K51" s="1386" t="s">
        <v>17</v>
      </c>
      <c r="L51" s="1386" t="s">
        <v>630</v>
      </c>
      <c r="M51" s="1386">
        <f t="shared" si="4"/>
        <v>5</v>
      </c>
      <c r="N51" s="1386">
        <v>4</v>
      </c>
      <c r="O51" s="1386">
        <v>1</v>
      </c>
      <c r="P51" s="1386"/>
      <c r="Q51" s="1386"/>
      <c r="R51" s="1386"/>
      <c r="S51" s="1386"/>
      <c r="T51" s="1386"/>
      <c r="U51" s="1386"/>
      <c r="V51" s="1386"/>
      <c r="W51" s="1386"/>
      <c r="X51" s="1386"/>
      <c r="Y51" s="1386"/>
      <c r="Z51" s="1386"/>
    </row>
    <row r="52" spans="1:26" ht="19.5">
      <c r="A52" s="53"/>
      <c r="B52" s="1385">
        <v>15</v>
      </c>
      <c r="C52" s="1386">
        <v>13</v>
      </c>
      <c r="D52" s="1386">
        <v>10.4</v>
      </c>
      <c r="E52" s="1385">
        <v>0.8</v>
      </c>
      <c r="F52" s="1386" t="s">
        <v>403</v>
      </c>
      <c r="G52" s="1386" t="s">
        <v>1220</v>
      </c>
      <c r="H52" s="1386" t="s">
        <v>1219</v>
      </c>
      <c r="I52" s="1386" t="s">
        <v>16</v>
      </c>
      <c r="J52" s="1386" t="s">
        <v>272</v>
      </c>
      <c r="K52" s="1386" t="s">
        <v>17</v>
      </c>
      <c r="L52" s="1386" t="s">
        <v>630</v>
      </c>
      <c r="M52" s="1386">
        <f t="shared" si="4"/>
        <v>4</v>
      </c>
      <c r="N52" s="1386">
        <v>3.2</v>
      </c>
      <c r="O52" s="1386">
        <v>0.8</v>
      </c>
      <c r="P52" s="1386"/>
      <c r="Q52" s="1386"/>
      <c r="R52" s="1386"/>
      <c r="S52" s="1386"/>
      <c r="T52" s="1386"/>
      <c r="U52" s="1386"/>
      <c r="V52" s="1386"/>
      <c r="W52" s="1386"/>
      <c r="X52" s="1386"/>
      <c r="Y52" s="1386"/>
      <c r="Z52" s="1386"/>
    </row>
    <row r="53" spans="1:26" ht="19.5">
      <c r="A53" s="53"/>
      <c r="B53" s="1385">
        <v>16</v>
      </c>
      <c r="C53" s="1386">
        <v>37</v>
      </c>
      <c r="D53" s="1386">
        <v>7.1</v>
      </c>
      <c r="E53" s="1385">
        <v>0.7</v>
      </c>
      <c r="F53" s="1386" t="s">
        <v>403</v>
      </c>
      <c r="G53" s="1386" t="s">
        <v>1220</v>
      </c>
      <c r="H53" s="1386" t="s">
        <v>1219</v>
      </c>
      <c r="I53" s="1386" t="s">
        <v>16</v>
      </c>
      <c r="J53" s="1386" t="s">
        <v>272</v>
      </c>
      <c r="K53" s="1386" t="s">
        <v>17</v>
      </c>
      <c r="L53" s="1386" t="s">
        <v>630</v>
      </c>
      <c r="M53" s="1386">
        <f t="shared" si="4"/>
        <v>3.5</v>
      </c>
      <c r="N53" s="1386">
        <v>2.8</v>
      </c>
      <c r="O53" s="1386">
        <v>0.7</v>
      </c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</row>
    <row r="54" spans="1:26" ht="19.5">
      <c r="A54" s="53"/>
      <c r="B54" s="1385">
        <v>17</v>
      </c>
      <c r="C54" s="1386">
        <v>14</v>
      </c>
      <c r="D54" s="1386">
        <v>45.1</v>
      </c>
      <c r="E54" s="1385">
        <v>0.9</v>
      </c>
      <c r="F54" s="1386" t="s">
        <v>403</v>
      </c>
      <c r="G54" s="1386" t="s">
        <v>1220</v>
      </c>
      <c r="H54" s="1386" t="s">
        <v>1219</v>
      </c>
      <c r="I54" s="1386" t="s">
        <v>16</v>
      </c>
      <c r="J54" s="1386" t="s">
        <v>272</v>
      </c>
      <c r="K54" s="1386" t="s">
        <v>17</v>
      </c>
      <c r="L54" s="1386" t="s">
        <v>630</v>
      </c>
      <c r="M54" s="1386">
        <f t="shared" si="4"/>
        <v>4.5</v>
      </c>
      <c r="N54" s="1386">
        <v>3.6</v>
      </c>
      <c r="O54" s="1386">
        <v>0.9</v>
      </c>
      <c r="P54" s="1386"/>
      <c r="Q54" s="1386"/>
      <c r="R54" s="1386"/>
      <c r="S54" s="1386"/>
      <c r="T54" s="1386"/>
      <c r="U54" s="1386"/>
      <c r="V54" s="1386"/>
      <c r="W54" s="1386"/>
      <c r="X54" s="1386"/>
      <c r="Y54" s="1386"/>
      <c r="Z54" s="1386"/>
    </row>
    <row r="55" spans="1:26" ht="19.5">
      <c r="A55" s="53"/>
      <c r="B55" s="1385">
        <v>18</v>
      </c>
      <c r="C55" s="1386">
        <v>23</v>
      </c>
      <c r="D55" s="1386">
        <v>36</v>
      </c>
      <c r="E55" s="1385">
        <v>1</v>
      </c>
      <c r="F55" s="1386" t="s">
        <v>403</v>
      </c>
      <c r="G55" s="1386" t="s">
        <v>1220</v>
      </c>
      <c r="H55" s="1386" t="s">
        <v>1219</v>
      </c>
      <c r="I55" s="1386" t="s">
        <v>16</v>
      </c>
      <c r="J55" s="1386" t="s">
        <v>272</v>
      </c>
      <c r="K55" s="1386" t="s">
        <v>17</v>
      </c>
      <c r="L55" s="1386" t="s">
        <v>630</v>
      </c>
      <c r="M55" s="1386">
        <f t="shared" si="4"/>
        <v>5</v>
      </c>
      <c r="N55" s="1386">
        <v>4</v>
      </c>
      <c r="O55" s="1386">
        <v>1</v>
      </c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</row>
    <row r="56" spans="1:25" ht="14.25">
      <c r="A56" s="1395" t="s">
        <v>312</v>
      </c>
      <c r="B56" s="1396"/>
      <c r="C56" s="1396"/>
      <c r="D56" s="1396"/>
      <c r="E56" s="1390">
        <f>E55+E54+E53+E52+E51+E50+E49+E48+E47+E46+E45+E44+E43+E42+E41+E40+E39+E38</f>
        <v>14.400000000000002</v>
      </c>
      <c r="F56" s="53"/>
      <c r="G56" s="53"/>
      <c r="H56" s="53"/>
      <c r="I56" s="53"/>
      <c r="J56" s="53"/>
      <c r="K56" s="53"/>
      <c r="L56" s="53"/>
      <c r="M56" s="1388">
        <f>M55+M54+M53+M52+M51+M50+M49+M48+M47+M46+M45+M44+M43+M42+M41+M40+M39+M38</f>
        <v>72</v>
      </c>
      <c r="N56" s="1388">
        <f aca="true" t="shared" si="5" ref="N56:Y56">N55+N54+N53+N52+N51+N50+N49+N48+N47+N46+N45+N44+N43+N42+N41+N40+N39+N38</f>
        <v>57.60000000000001</v>
      </c>
      <c r="O56" s="1388">
        <f t="shared" si="5"/>
        <v>14.000000000000002</v>
      </c>
      <c r="P56" s="1388">
        <f t="shared" si="5"/>
        <v>0.4</v>
      </c>
      <c r="Q56" s="1388">
        <f t="shared" si="5"/>
        <v>0</v>
      </c>
      <c r="R56" s="1388">
        <f t="shared" si="5"/>
        <v>0</v>
      </c>
      <c r="S56" s="1388">
        <f t="shared" si="5"/>
        <v>0</v>
      </c>
      <c r="T56" s="1388">
        <f t="shared" si="5"/>
        <v>0</v>
      </c>
      <c r="U56" s="1388">
        <f t="shared" si="5"/>
        <v>0</v>
      </c>
      <c r="V56" s="1388">
        <f t="shared" si="5"/>
        <v>0</v>
      </c>
      <c r="W56" s="1388">
        <f t="shared" si="5"/>
        <v>0</v>
      </c>
      <c r="X56" s="1388">
        <f t="shared" si="5"/>
        <v>0</v>
      </c>
      <c r="Y56" s="1388">
        <f t="shared" si="5"/>
        <v>0</v>
      </c>
    </row>
    <row r="57" spans="1:26" ht="19.5">
      <c r="A57" s="735" t="s">
        <v>20</v>
      </c>
      <c r="B57" s="1391">
        <v>1</v>
      </c>
      <c r="C57" s="1385">
        <v>2</v>
      </c>
      <c r="D57" s="1385">
        <v>6.1</v>
      </c>
      <c r="E57" s="1385">
        <v>0.8</v>
      </c>
      <c r="F57" s="1386" t="s">
        <v>403</v>
      </c>
      <c r="G57" s="1386" t="s">
        <v>1220</v>
      </c>
      <c r="H57" s="1386" t="s">
        <v>1219</v>
      </c>
      <c r="I57" s="1386" t="s">
        <v>16</v>
      </c>
      <c r="J57" s="1386" t="s">
        <v>272</v>
      </c>
      <c r="K57" s="1386" t="s">
        <v>17</v>
      </c>
      <c r="L57" s="1397" t="s">
        <v>348</v>
      </c>
      <c r="M57" s="1385">
        <f aca="true" t="shared" si="6" ref="M57:M72">SUM(N57:Y57)</f>
        <v>4</v>
      </c>
      <c r="N57" s="1385">
        <v>2.4</v>
      </c>
      <c r="O57" s="1385">
        <v>0.8</v>
      </c>
      <c r="P57" s="1385"/>
      <c r="Q57" s="1385">
        <v>0.8</v>
      </c>
      <c r="R57" s="1385"/>
      <c r="S57" s="1385"/>
      <c r="T57" s="1385"/>
      <c r="U57" s="1385"/>
      <c r="V57" s="1385"/>
      <c r="W57" s="1385"/>
      <c r="X57" s="1385"/>
      <c r="Y57" s="1385"/>
      <c r="Z57" s="1385"/>
    </row>
    <row r="58" spans="1:26" ht="19.5">
      <c r="A58" s="53"/>
      <c r="B58" s="1391">
        <v>2</v>
      </c>
      <c r="C58" s="1385">
        <v>3</v>
      </c>
      <c r="D58" s="1385">
        <v>12.1</v>
      </c>
      <c r="E58" s="1385">
        <v>0.8</v>
      </c>
      <c r="F58" s="1386" t="s">
        <v>403</v>
      </c>
      <c r="G58" s="1386" t="s">
        <v>1220</v>
      </c>
      <c r="H58" s="1386" t="s">
        <v>1219</v>
      </c>
      <c r="I58" s="1386" t="s">
        <v>16</v>
      </c>
      <c r="J58" s="1386" t="s">
        <v>272</v>
      </c>
      <c r="K58" s="1386" t="s">
        <v>17</v>
      </c>
      <c r="L58" s="1397" t="s">
        <v>348</v>
      </c>
      <c r="M58" s="1385">
        <f t="shared" si="6"/>
        <v>4</v>
      </c>
      <c r="N58" s="1385">
        <v>2.4</v>
      </c>
      <c r="O58" s="1385">
        <v>0.8</v>
      </c>
      <c r="P58" s="1385"/>
      <c r="Q58" s="1385">
        <v>0.8</v>
      </c>
      <c r="R58" s="1385"/>
      <c r="S58" s="1385"/>
      <c r="T58" s="1385"/>
      <c r="U58" s="1385"/>
      <c r="V58" s="1385"/>
      <c r="W58" s="1385"/>
      <c r="X58" s="1385"/>
      <c r="Y58" s="1385"/>
      <c r="Z58" s="1385"/>
    </row>
    <row r="59" spans="1:26" ht="19.5">
      <c r="A59" s="53"/>
      <c r="B59" s="1391">
        <v>3</v>
      </c>
      <c r="C59" s="1385">
        <v>6</v>
      </c>
      <c r="D59" s="1385">
        <v>25.1</v>
      </c>
      <c r="E59" s="1385">
        <v>1</v>
      </c>
      <c r="F59" s="1386" t="s">
        <v>403</v>
      </c>
      <c r="G59" s="1386" t="s">
        <v>1220</v>
      </c>
      <c r="H59" s="1386" t="s">
        <v>1219</v>
      </c>
      <c r="I59" s="1386" t="s">
        <v>16</v>
      </c>
      <c r="J59" s="1386" t="s">
        <v>272</v>
      </c>
      <c r="K59" s="1386" t="s">
        <v>17</v>
      </c>
      <c r="L59" s="1397" t="s">
        <v>348</v>
      </c>
      <c r="M59" s="1385">
        <f t="shared" si="6"/>
        <v>5</v>
      </c>
      <c r="N59" s="1385">
        <v>3</v>
      </c>
      <c r="O59" s="1385">
        <v>1</v>
      </c>
      <c r="P59" s="1385"/>
      <c r="Q59" s="1385">
        <v>1</v>
      </c>
      <c r="R59" s="1385"/>
      <c r="S59" s="1385"/>
      <c r="T59" s="1385"/>
      <c r="U59" s="1385"/>
      <c r="V59" s="1385"/>
      <c r="W59" s="1385"/>
      <c r="X59" s="1385"/>
      <c r="Y59" s="1385"/>
      <c r="Z59" s="1385"/>
    </row>
    <row r="60" spans="1:26" ht="19.5">
      <c r="A60" s="53"/>
      <c r="B60" s="1391">
        <v>4</v>
      </c>
      <c r="C60" s="1385">
        <v>11</v>
      </c>
      <c r="D60" s="1385">
        <v>21.1</v>
      </c>
      <c r="E60" s="1385">
        <v>1</v>
      </c>
      <c r="F60" s="1386" t="s">
        <v>403</v>
      </c>
      <c r="G60" s="1386" t="s">
        <v>1220</v>
      </c>
      <c r="H60" s="1386" t="s">
        <v>1219</v>
      </c>
      <c r="I60" s="1386" t="s">
        <v>16</v>
      </c>
      <c r="J60" s="1386" t="s">
        <v>272</v>
      </c>
      <c r="K60" s="1386" t="s">
        <v>17</v>
      </c>
      <c r="L60" s="1397" t="s">
        <v>348</v>
      </c>
      <c r="M60" s="1385">
        <f t="shared" si="6"/>
        <v>5</v>
      </c>
      <c r="N60" s="1385">
        <v>3</v>
      </c>
      <c r="O60" s="1385">
        <v>1</v>
      </c>
      <c r="P60" s="1385"/>
      <c r="Q60" s="1385">
        <v>1</v>
      </c>
      <c r="R60" s="1385"/>
      <c r="S60" s="1385"/>
      <c r="T60" s="1385"/>
      <c r="U60" s="1385"/>
      <c r="V60" s="1385"/>
      <c r="W60" s="1385"/>
      <c r="X60" s="1385"/>
      <c r="Y60" s="1385"/>
      <c r="Z60" s="1385"/>
    </row>
    <row r="61" spans="1:26" ht="19.5">
      <c r="A61" s="53"/>
      <c r="B61" s="1391">
        <v>5</v>
      </c>
      <c r="C61" s="1385">
        <v>12</v>
      </c>
      <c r="D61" s="1385">
        <v>110.1</v>
      </c>
      <c r="E61" s="1385">
        <v>1</v>
      </c>
      <c r="F61" s="1386" t="s">
        <v>403</v>
      </c>
      <c r="G61" s="1386" t="s">
        <v>1220</v>
      </c>
      <c r="H61" s="1386" t="s">
        <v>1219</v>
      </c>
      <c r="I61" s="1386" t="s">
        <v>16</v>
      </c>
      <c r="J61" s="1386" t="s">
        <v>272</v>
      </c>
      <c r="K61" s="1386" t="s">
        <v>17</v>
      </c>
      <c r="L61" s="1397" t="s">
        <v>348</v>
      </c>
      <c r="M61" s="1385">
        <f t="shared" si="6"/>
        <v>5</v>
      </c>
      <c r="N61" s="1385">
        <v>3</v>
      </c>
      <c r="O61" s="1385">
        <v>1</v>
      </c>
      <c r="P61" s="1385"/>
      <c r="Q61" s="1385">
        <v>1</v>
      </c>
      <c r="R61" s="1385"/>
      <c r="S61" s="1385"/>
      <c r="T61" s="1385"/>
      <c r="U61" s="1385"/>
      <c r="V61" s="1385"/>
      <c r="W61" s="1385"/>
      <c r="X61" s="1385"/>
      <c r="Y61" s="1385"/>
      <c r="Z61" s="1385"/>
    </row>
    <row r="62" spans="1:26" ht="19.5">
      <c r="A62" s="53"/>
      <c r="B62" s="1391">
        <v>6</v>
      </c>
      <c r="C62" s="1385">
        <v>15</v>
      </c>
      <c r="D62" s="1385">
        <v>6.1</v>
      </c>
      <c r="E62" s="1385">
        <v>0.7</v>
      </c>
      <c r="F62" s="1386" t="s">
        <v>403</v>
      </c>
      <c r="G62" s="1386" t="s">
        <v>1220</v>
      </c>
      <c r="H62" s="1386" t="s">
        <v>1219</v>
      </c>
      <c r="I62" s="1386" t="s">
        <v>16</v>
      </c>
      <c r="J62" s="1386" t="s">
        <v>272</v>
      </c>
      <c r="K62" s="1386" t="s">
        <v>17</v>
      </c>
      <c r="L62" s="1397" t="s">
        <v>348</v>
      </c>
      <c r="M62" s="1385">
        <f t="shared" si="6"/>
        <v>3.5</v>
      </c>
      <c r="N62" s="1385">
        <v>2.1</v>
      </c>
      <c r="O62" s="1385">
        <v>0.7</v>
      </c>
      <c r="P62" s="1385"/>
      <c r="Q62" s="1385">
        <v>0.7</v>
      </c>
      <c r="R62" s="1385"/>
      <c r="S62" s="1385"/>
      <c r="T62" s="1385"/>
      <c r="U62" s="1385"/>
      <c r="V62" s="1385"/>
      <c r="W62" s="1385"/>
      <c r="X62" s="1385"/>
      <c r="Y62" s="1385"/>
      <c r="Z62" s="1385"/>
    </row>
    <row r="63" spans="1:26" ht="19.5">
      <c r="A63" s="53"/>
      <c r="B63" s="1391">
        <v>7</v>
      </c>
      <c r="C63" s="1385">
        <v>15</v>
      </c>
      <c r="D63" s="1385">
        <v>36</v>
      </c>
      <c r="E63" s="1385">
        <v>0.7</v>
      </c>
      <c r="F63" s="1386" t="s">
        <v>403</v>
      </c>
      <c r="G63" s="1386" t="s">
        <v>1220</v>
      </c>
      <c r="H63" s="1386" t="s">
        <v>1219</v>
      </c>
      <c r="I63" s="1386" t="s">
        <v>16</v>
      </c>
      <c r="J63" s="1386" t="s">
        <v>272</v>
      </c>
      <c r="K63" s="1386" t="s">
        <v>17</v>
      </c>
      <c r="L63" s="1397" t="s">
        <v>348</v>
      </c>
      <c r="M63" s="1385">
        <f t="shared" si="6"/>
        <v>3.5</v>
      </c>
      <c r="N63" s="1385">
        <v>2.1</v>
      </c>
      <c r="O63" s="1385">
        <v>0.7</v>
      </c>
      <c r="P63" s="1385"/>
      <c r="Q63" s="1385">
        <v>0.7</v>
      </c>
      <c r="R63" s="1385"/>
      <c r="S63" s="1385"/>
      <c r="T63" s="1385"/>
      <c r="U63" s="1385"/>
      <c r="V63" s="1385"/>
      <c r="W63" s="1385"/>
      <c r="X63" s="1385"/>
      <c r="Y63" s="1385"/>
      <c r="Z63" s="1385"/>
    </row>
    <row r="64" spans="1:26" ht="19.5">
      <c r="A64" s="53"/>
      <c r="B64" s="1391">
        <v>8</v>
      </c>
      <c r="C64" s="1385">
        <v>16</v>
      </c>
      <c r="D64" s="1385">
        <v>7.1</v>
      </c>
      <c r="E64" s="1385">
        <v>0.9</v>
      </c>
      <c r="F64" s="1386" t="s">
        <v>403</v>
      </c>
      <c r="G64" s="1386" t="s">
        <v>1220</v>
      </c>
      <c r="H64" s="1386" t="s">
        <v>1219</v>
      </c>
      <c r="I64" s="1386" t="s">
        <v>16</v>
      </c>
      <c r="J64" s="1386" t="s">
        <v>272</v>
      </c>
      <c r="K64" s="1386" t="s">
        <v>17</v>
      </c>
      <c r="L64" s="1397" t="s">
        <v>348</v>
      </c>
      <c r="M64" s="1385">
        <f t="shared" si="6"/>
        <v>4.5</v>
      </c>
      <c r="N64" s="1385">
        <v>2.7</v>
      </c>
      <c r="O64" s="1385">
        <v>0.9</v>
      </c>
      <c r="P64" s="1385"/>
      <c r="Q64" s="1385">
        <v>0.9</v>
      </c>
      <c r="R64" s="1385"/>
      <c r="S64" s="1385"/>
      <c r="T64" s="1385"/>
      <c r="U64" s="1385"/>
      <c r="V64" s="1385"/>
      <c r="W64" s="1385"/>
      <c r="X64" s="1385"/>
      <c r="Y64" s="1385"/>
      <c r="Z64" s="1385"/>
    </row>
    <row r="65" spans="1:26" ht="19.5">
      <c r="A65" s="53"/>
      <c r="B65" s="1391">
        <v>9</v>
      </c>
      <c r="C65" s="1385">
        <v>22</v>
      </c>
      <c r="D65" s="1385">
        <v>20.1</v>
      </c>
      <c r="E65" s="1385">
        <v>0.6</v>
      </c>
      <c r="F65" s="1386" t="s">
        <v>403</v>
      </c>
      <c r="G65" s="1386" t="s">
        <v>1220</v>
      </c>
      <c r="H65" s="1386" t="s">
        <v>1219</v>
      </c>
      <c r="I65" s="1386" t="s">
        <v>16</v>
      </c>
      <c r="J65" s="1386" t="s">
        <v>272</v>
      </c>
      <c r="K65" s="1386" t="s">
        <v>17</v>
      </c>
      <c r="L65" s="1397" t="s">
        <v>348</v>
      </c>
      <c r="M65" s="1385">
        <f t="shared" si="6"/>
        <v>3</v>
      </c>
      <c r="N65" s="1385">
        <v>1.8</v>
      </c>
      <c r="O65" s="1385">
        <v>0.6</v>
      </c>
      <c r="P65" s="1385"/>
      <c r="Q65" s="1385">
        <v>0.6</v>
      </c>
      <c r="R65" s="1385"/>
      <c r="S65" s="1385"/>
      <c r="T65" s="1385"/>
      <c r="U65" s="1385"/>
      <c r="V65" s="1385"/>
      <c r="W65" s="1385"/>
      <c r="X65" s="1385"/>
      <c r="Y65" s="1385"/>
      <c r="Z65" s="1385"/>
    </row>
    <row r="66" spans="1:26" ht="19.5">
      <c r="A66" s="53"/>
      <c r="B66" s="1391">
        <v>10</v>
      </c>
      <c r="C66" s="1385">
        <v>22</v>
      </c>
      <c r="D66" s="1385">
        <v>20.2</v>
      </c>
      <c r="E66" s="1385">
        <v>0.8</v>
      </c>
      <c r="F66" s="1386" t="s">
        <v>403</v>
      </c>
      <c r="G66" s="1386" t="s">
        <v>1220</v>
      </c>
      <c r="H66" s="1386" t="s">
        <v>1219</v>
      </c>
      <c r="I66" s="1386" t="s">
        <v>16</v>
      </c>
      <c r="J66" s="1386" t="s">
        <v>272</v>
      </c>
      <c r="K66" s="1386" t="s">
        <v>17</v>
      </c>
      <c r="L66" s="1397" t="s">
        <v>348</v>
      </c>
      <c r="M66" s="1385">
        <f t="shared" si="6"/>
        <v>4</v>
      </c>
      <c r="N66" s="1385">
        <v>2.4</v>
      </c>
      <c r="O66" s="1385">
        <v>0.8</v>
      </c>
      <c r="P66" s="1385"/>
      <c r="Q66" s="1385">
        <v>0.8</v>
      </c>
      <c r="R66" s="1385"/>
      <c r="S66" s="1385"/>
      <c r="T66" s="1385"/>
      <c r="U66" s="1385"/>
      <c r="V66" s="1385"/>
      <c r="W66" s="1385"/>
      <c r="X66" s="1385"/>
      <c r="Y66" s="1385"/>
      <c r="Z66" s="1385"/>
    </row>
    <row r="67" spans="1:26" ht="19.5">
      <c r="A67" s="53"/>
      <c r="B67" s="1391">
        <v>11</v>
      </c>
      <c r="C67" s="1385">
        <v>23</v>
      </c>
      <c r="D67" s="1385">
        <v>34.1</v>
      </c>
      <c r="E67" s="1385">
        <v>0.9</v>
      </c>
      <c r="F67" s="1386" t="s">
        <v>403</v>
      </c>
      <c r="G67" s="1386" t="s">
        <v>1218</v>
      </c>
      <c r="H67" s="1386" t="s">
        <v>1219</v>
      </c>
      <c r="I67" s="1386" t="s">
        <v>16</v>
      </c>
      <c r="J67" s="1386" t="s">
        <v>272</v>
      </c>
      <c r="K67" s="1386" t="s">
        <v>17</v>
      </c>
      <c r="L67" s="1397" t="s">
        <v>348</v>
      </c>
      <c r="M67" s="1385">
        <f t="shared" si="6"/>
        <v>4.5</v>
      </c>
      <c r="N67" s="1385">
        <v>2.7</v>
      </c>
      <c r="O67" s="1385">
        <v>0.9</v>
      </c>
      <c r="P67" s="1385"/>
      <c r="Q67" s="1385">
        <v>0.9</v>
      </c>
      <c r="R67" s="1385"/>
      <c r="S67" s="1385"/>
      <c r="T67" s="1385"/>
      <c r="U67" s="1385"/>
      <c r="V67" s="1385"/>
      <c r="W67" s="1385"/>
      <c r="X67" s="1385"/>
      <c r="Y67" s="1385"/>
      <c r="Z67" s="1385"/>
    </row>
    <row r="68" spans="1:26" ht="19.5">
      <c r="A68" s="53"/>
      <c r="B68" s="1391">
        <v>12</v>
      </c>
      <c r="C68" s="1385">
        <v>25</v>
      </c>
      <c r="D68" s="1385">
        <v>22.1</v>
      </c>
      <c r="E68" s="1385">
        <v>0.7</v>
      </c>
      <c r="F68" s="1386" t="s">
        <v>403</v>
      </c>
      <c r="G68" s="1386" t="s">
        <v>1218</v>
      </c>
      <c r="H68" s="1386" t="s">
        <v>1219</v>
      </c>
      <c r="I68" s="1386" t="s">
        <v>16</v>
      </c>
      <c r="J68" s="1386" t="s">
        <v>272</v>
      </c>
      <c r="K68" s="1386" t="s">
        <v>17</v>
      </c>
      <c r="L68" s="1397" t="s">
        <v>348</v>
      </c>
      <c r="M68" s="1385">
        <f t="shared" si="6"/>
        <v>3.5</v>
      </c>
      <c r="N68" s="1385">
        <v>2.1</v>
      </c>
      <c r="O68" s="1385">
        <v>0.7</v>
      </c>
      <c r="P68" s="1385"/>
      <c r="Q68" s="1385">
        <v>0.7</v>
      </c>
      <c r="R68" s="1385"/>
      <c r="S68" s="1385"/>
      <c r="T68" s="1385"/>
      <c r="U68" s="1385"/>
      <c r="V68" s="1385"/>
      <c r="W68" s="1385"/>
      <c r="X68" s="1385"/>
      <c r="Y68" s="1385"/>
      <c r="Z68" s="1385"/>
    </row>
    <row r="69" spans="1:26" ht="19.5">
      <c r="A69" s="53"/>
      <c r="B69" s="1391">
        <v>13</v>
      </c>
      <c r="C69" s="1385">
        <v>25</v>
      </c>
      <c r="D69" s="1385">
        <v>30.1</v>
      </c>
      <c r="E69" s="1385">
        <v>0.7</v>
      </c>
      <c r="F69" s="1386" t="s">
        <v>403</v>
      </c>
      <c r="G69" s="1386" t="s">
        <v>1218</v>
      </c>
      <c r="H69" s="1386" t="s">
        <v>1219</v>
      </c>
      <c r="I69" s="1386" t="s">
        <v>16</v>
      </c>
      <c r="J69" s="1386" t="s">
        <v>272</v>
      </c>
      <c r="K69" s="1386" t="s">
        <v>17</v>
      </c>
      <c r="L69" s="1397" t="s">
        <v>348</v>
      </c>
      <c r="M69" s="1385">
        <f t="shared" si="6"/>
        <v>3.5</v>
      </c>
      <c r="N69" s="1385">
        <v>2.1</v>
      </c>
      <c r="O69" s="1385">
        <v>0.7</v>
      </c>
      <c r="P69" s="1385"/>
      <c r="Q69" s="1385">
        <v>0.7</v>
      </c>
      <c r="R69" s="1385"/>
      <c r="S69" s="1385"/>
      <c r="T69" s="1385"/>
      <c r="U69" s="1385"/>
      <c r="V69" s="1385"/>
      <c r="W69" s="1385"/>
      <c r="X69" s="1385"/>
      <c r="Y69" s="1385"/>
      <c r="Z69" s="1385"/>
    </row>
    <row r="70" spans="1:26" ht="19.5">
      <c r="A70" s="53"/>
      <c r="B70" s="1391">
        <v>14</v>
      </c>
      <c r="C70" s="1385">
        <v>25</v>
      </c>
      <c r="D70" s="1385">
        <v>39.1</v>
      </c>
      <c r="E70" s="1385">
        <v>0.8</v>
      </c>
      <c r="F70" s="1386" t="s">
        <v>403</v>
      </c>
      <c r="G70" s="1386" t="s">
        <v>1218</v>
      </c>
      <c r="H70" s="1386" t="s">
        <v>1219</v>
      </c>
      <c r="I70" s="1386" t="s">
        <v>16</v>
      </c>
      <c r="J70" s="1386" t="s">
        <v>272</v>
      </c>
      <c r="K70" s="1386" t="s">
        <v>17</v>
      </c>
      <c r="L70" s="1397" t="s">
        <v>348</v>
      </c>
      <c r="M70" s="1385">
        <f t="shared" si="6"/>
        <v>4</v>
      </c>
      <c r="N70" s="1385">
        <v>2.4</v>
      </c>
      <c r="O70" s="1385">
        <v>0.8</v>
      </c>
      <c r="P70" s="1385"/>
      <c r="Q70" s="1385">
        <v>0.8</v>
      </c>
      <c r="R70" s="1385"/>
      <c r="S70" s="1385"/>
      <c r="T70" s="1385"/>
      <c r="U70" s="1385"/>
      <c r="V70" s="1385"/>
      <c r="W70" s="1385"/>
      <c r="X70" s="1385"/>
      <c r="Y70" s="1385"/>
      <c r="Z70" s="1385"/>
    </row>
    <row r="71" spans="1:26" ht="19.5">
      <c r="A71" s="53"/>
      <c r="B71" s="1391">
        <v>15</v>
      </c>
      <c r="C71" s="1385">
        <v>25</v>
      </c>
      <c r="D71" s="1385">
        <v>21.1</v>
      </c>
      <c r="E71" s="1385">
        <v>1</v>
      </c>
      <c r="F71" s="1386" t="s">
        <v>403</v>
      </c>
      <c r="G71" s="1386" t="s">
        <v>1218</v>
      </c>
      <c r="H71" s="1386" t="s">
        <v>1219</v>
      </c>
      <c r="I71" s="1386" t="s">
        <v>16</v>
      </c>
      <c r="J71" s="1386" t="s">
        <v>272</v>
      </c>
      <c r="K71" s="1386" t="s">
        <v>17</v>
      </c>
      <c r="L71" s="1397" t="s">
        <v>348</v>
      </c>
      <c r="M71" s="1385">
        <f t="shared" si="6"/>
        <v>5</v>
      </c>
      <c r="N71" s="1385">
        <v>3</v>
      </c>
      <c r="O71" s="1385">
        <v>1</v>
      </c>
      <c r="P71" s="1385"/>
      <c r="Q71" s="1385">
        <v>1</v>
      </c>
      <c r="R71" s="1385"/>
      <c r="S71" s="1385"/>
      <c r="T71" s="1385"/>
      <c r="U71" s="1385"/>
      <c r="V71" s="1385"/>
      <c r="W71" s="1385"/>
      <c r="X71" s="1385"/>
      <c r="Y71" s="1385"/>
      <c r="Z71" s="1385"/>
    </row>
    <row r="72" spans="1:26" ht="19.5">
      <c r="A72" s="53"/>
      <c r="B72" s="1391">
        <v>16</v>
      </c>
      <c r="C72" s="1385">
        <v>27</v>
      </c>
      <c r="D72" s="1385">
        <v>20.1</v>
      </c>
      <c r="E72" s="1385">
        <v>0.8</v>
      </c>
      <c r="F72" s="1386" t="s">
        <v>403</v>
      </c>
      <c r="G72" s="1386" t="s">
        <v>1220</v>
      </c>
      <c r="H72" s="1386" t="s">
        <v>1219</v>
      </c>
      <c r="I72" s="1386" t="s">
        <v>16</v>
      </c>
      <c r="J72" s="1386" t="s">
        <v>272</v>
      </c>
      <c r="K72" s="1386" t="s">
        <v>17</v>
      </c>
      <c r="L72" s="1397" t="s">
        <v>348</v>
      </c>
      <c r="M72" s="1385">
        <f t="shared" si="6"/>
        <v>4</v>
      </c>
      <c r="N72" s="1385">
        <v>2.4</v>
      </c>
      <c r="O72" s="1385">
        <v>0.8</v>
      </c>
      <c r="P72" s="1385"/>
      <c r="Q72" s="1385">
        <v>0.8</v>
      </c>
      <c r="R72" s="1385"/>
      <c r="S72" s="1385"/>
      <c r="T72" s="1385"/>
      <c r="U72" s="1385"/>
      <c r="V72" s="1385"/>
      <c r="W72" s="1385"/>
      <c r="X72" s="1385"/>
      <c r="Y72" s="1385"/>
      <c r="Z72" s="1385"/>
    </row>
    <row r="73" spans="1:25" ht="14.25">
      <c r="A73" s="1395" t="s">
        <v>312</v>
      </c>
      <c r="B73" s="1384"/>
      <c r="C73" s="1384"/>
      <c r="D73" s="1384"/>
      <c r="E73" s="1390">
        <f>E72+E71+E70+E69+E68+E67+E66+E65+E64+E63+E62+E61+E60+E59+E58+E57</f>
        <v>13.200000000000001</v>
      </c>
      <c r="F73" s="53"/>
      <c r="G73" s="53"/>
      <c r="H73" s="53"/>
      <c r="I73" s="53"/>
      <c r="J73" s="53"/>
      <c r="K73" s="53"/>
      <c r="L73" s="53"/>
      <c r="M73" s="1388">
        <f>M72+M71+M70+M69+M68+M67+M66+M65+M64+M63+M62+M61+M60+M59+M58+M57</f>
        <v>66</v>
      </c>
      <c r="N73" s="1388">
        <f aca="true" t="shared" si="7" ref="N73:Y73">N72+N71+N70+N69+N68+N67+N66+N65+N64+N63+N62+N61+N60+N59+N58+N57</f>
        <v>39.599999999999994</v>
      </c>
      <c r="O73" s="1388">
        <f t="shared" si="7"/>
        <v>13.200000000000001</v>
      </c>
      <c r="P73" s="1388">
        <f t="shared" si="7"/>
        <v>0</v>
      </c>
      <c r="Q73" s="1388">
        <f t="shared" si="7"/>
        <v>13.200000000000001</v>
      </c>
      <c r="R73" s="1388">
        <f t="shared" si="7"/>
        <v>0</v>
      </c>
      <c r="S73" s="1388">
        <f t="shared" si="7"/>
        <v>0</v>
      </c>
      <c r="T73" s="1388">
        <f t="shared" si="7"/>
        <v>0</v>
      </c>
      <c r="U73" s="1388">
        <f t="shared" si="7"/>
        <v>0</v>
      </c>
      <c r="V73" s="1388">
        <f t="shared" si="7"/>
        <v>0</v>
      </c>
      <c r="W73" s="1388">
        <f t="shared" si="7"/>
        <v>0</v>
      </c>
      <c r="X73" s="1388">
        <f t="shared" si="7"/>
        <v>0</v>
      </c>
      <c r="Y73" s="1388">
        <f t="shared" si="7"/>
        <v>0</v>
      </c>
    </row>
    <row r="74" spans="1:26" ht="19.5">
      <c r="A74" s="735" t="s">
        <v>21</v>
      </c>
      <c r="B74" s="1398">
        <v>1</v>
      </c>
      <c r="C74" s="1399">
        <v>6</v>
      </c>
      <c r="D74" s="1399">
        <v>12.2</v>
      </c>
      <c r="E74" s="1399">
        <v>1</v>
      </c>
      <c r="F74" s="1385" t="s">
        <v>403</v>
      </c>
      <c r="G74" s="1385" t="s">
        <v>1218</v>
      </c>
      <c r="H74" s="1385" t="s">
        <v>1219</v>
      </c>
      <c r="I74" s="1398" t="s">
        <v>16</v>
      </c>
      <c r="J74" s="1398" t="s">
        <v>272</v>
      </c>
      <c r="K74" s="1398" t="s">
        <v>17</v>
      </c>
      <c r="L74" s="1400" t="s">
        <v>347</v>
      </c>
      <c r="M74" s="1401">
        <f aca="true" t="shared" si="8" ref="M74:M89">SUM(N74:Y74)</f>
        <v>5.1</v>
      </c>
      <c r="N74" s="1399">
        <v>3</v>
      </c>
      <c r="O74" s="1399">
        <v>1</v>
      </c>
      <c r="P74" s="1402">
        <v>1</v>
      </c>
      <c r="Q74" s="1385">
        <v>0.1</v>
      </c>
      <c r="R74" s="1385"/>
      <c r="S74" s="1385"/>
      <c r="T74" s="1385"/>
      <c r="U74" s="1385"/>
      <c r="V74" s="1385"/>
      <c r="W74" s="1385"/>
      <c r="X74" s="1385"/>
      <c r="Y74" s="1385"/>
      <c r="Z74" s="1385"/>
    </row>
    <row r="75" spans="1:26" ht="19.5">
      <c r="A75" s="53"/>
      <c r="B75" s="1398">
        <v>2</v>
      </c>
      <c r="C75" s="1399">
        <v>6</v>
      </c>
      <c r="D75" s="1399">
        <v>12.3</v>
      </c>
      <c r="E75" s="1399">
        <v>0.5</v>
      </c>
      <c r="F75" s="1385" t="s">
        <v>403</v>
      </c>
      <c r="G75" s="1385" t="s">
        <v>1218</v>
      </c>
      <c r="H75" s="1385" t="s">
        <v>1219</v>
      </c>
      <c r="I75" s="1398" t="s">
        <v>16</v>
      </c>
      <c r="J75" s="1398" t="s">
        <v>272</v>
      </c>
      <c r="K75" s="1398" t="s">
        <v>17</v>
      </c>
      <c r="L75" s="1400" t="s">
        <v>347</v>
      </c>
      <c r="M75" s="1401">
        <f t="shared" si="8"/>
        <v>2.55</v>
      </c>
      <c r="N75" s="1399">
        <v>1.5</v>
      </c>
      <c r="O75" s="1399">
        <v>0.5</v>
      </c>
      <c r="P75" s="1399">
        <v>0.5</v>
      </c>
      <c r="Q75" s="1385">
        <v>0.05</v>
      </c>
      <c r="R75" s="1385"/>
      <c r="S75" s="1385"/>
      <c r="T75" s="1385"/>
      <c r="U75" s="1385"/>
      <c r="V75" s="1385"/>
      <c r="W75" s="1385"/>
      <c r="X75" s="1385"/>
      <c r="Y75" s="1385"/>
      <c r="Z75" s="1385"/>
    </row>
    <row r="76" spans="1:26" ht="19.5">
      <c r="A76" s="53"/>
      <c r="B76" s="1398">
        <v>3</v>
      </c>
      <c r="C76" s="1399">
        <v>11</v>
      </c>
      <c r="D76" s="1399">
        <v>20</v>
      </c>
      <c r="E76" s="1399">
        <v>0.4</v>
      </c>
      <c r="F76" s="1385" t="s">
        <v>403</v>
      </c>
      <c r="G76" s="1385" t="s">
        <v>1218</v>
      </c>
      <c r="H76" s="1385" t="s">
        <v>1219</v>
      </c>
      <c r="I76" s="1398" t="s">
        <v>16</v>
      </c>
      <c r="J76" s="1398" t="s">
        <v>272</v>
      </c>
      <c r="K76" s="1398" t="s">
        <v>17</v>
      </c>
      <c r="L76" s="1400" t="s">
        <v>347</v>
      </c>
      <c r="M76" s="1401">
        <f t="shared" si="8"/>
        <v>2.04</v>
      </c>
      <c r="N76" s="1399">
        <v>1.2</v>
      </c>
      <c r="O76" s="1399">
        <v>0.4</v>
      </c>
      <c r="P76" s="1399">
        <v>0.4</v>
      </c>
      <c r="Q76" s="1385">
        <v>0.04</v>
      </c>
      <c r="R76" s="1385"/>
      <c r="S76" s="1385"/>
      <c r="T76" s="1385"/>
      <c r="U76" s="1385"/>
      <c r="V76" s="1385"/>
      <c r="W76" s="1385"/>
      <c r="X76" s="1385"/>
      <c r="Y76" s="1385"/>
      <c r="Z76" s="1385"/>
    </row>
    <row r="77" spans="1:26" ht="19.5">
      <c r="A77" s="53"/>
      <c r="B77" s="1398">
        <v>4</v>
      </c>
      <c r="C77" s="1399">
        <v>12</v>
      </c>
      <c r="D77" s="1403">
        <v>41.1</v>
      </c>
      <c r="E77" s="1399">
        <v>0.8</v>
      </c>
      <c r="F77" s="1385" t="s">
        <v>403</v>
      </c>
      <c r="G77" s="1385" t="s">
        <v>1220</v>
      </c>
      <c r="H77" s="1385" t="s">
        <v>1219</v>
      </c>
      <c r="I77" s="1398" t="s">
        <v>16</v>
      </c>
      <c r="J77" s="1398" t="s">
        <v>272</v>
      </c>
      <c r="K77" s="1398" t="s">
        <v>17</v>
      </c>
      <c r="L77" s="1400" t="s">
        <v>347</v>
      </c>
      <c r="M77" s="1401">
        <f t="shared" si="8"/>
        <v>4.08</v>
      </c>
      <c r="N77" s="1399">
        <v>2.4</v>
      </c>
      <c r="O77" s="1399">
        <v>0.8</v>
      </c>
      <c r="P77" s="1399">
        <v>0.8</v>
      </c>
      <c r="Q77" s="1385">
        <v>0.08</v>
      </c>
      <c r="R77" s="1385"/>
      <c r="S77" s="1385"/>
      <c r="T77" s="1385"/>
      <c r="U77" s="1385"/>
      <c r="V77" s="1385"/>
      <c r="W77" s="1385"/>
      <c r="X77" s="1385"/>
      <c r="Y77" s="1385"/>
      <c r="Z77" s="1385"/>
    </row>
    <row r="78" spans="1:26" ht="19.5">
      <c r="A78" s="53"/>
      <c r="B78" s="1398">
        <v>5</v>
      </c>
      <c r="C78" s="1399">
        <v>13</v>
      </c>
      <c r="D78" s="1399">
        <v>24.1</v>
      </c>
      <c r="E78" s="1399">
        <v>0.5</v>
      </c>
      <c r="F78" s="1385" t="s">
        <v>403</v>
      </c>
      <c r="G78" s="1385" t="s">
        <v>1220</v>
      </c>
      <c r="H78" s="1385" t="s">
        <v>1219</v>
      </c>
      <c r="I78" s="1398" t="s">
        <v>16</v>
      </c>
      <c r="J78" s="1398" t="s">
        <v>272</v>
      </c>
      <c r="K78" s="1398" t="s">
        <v>17</v>
      </c>
      <c r="L78" s="1400" t="s">
        <v>347</v>
      </c>
      <c r="M78" s="1401">
        <f t="shared" si="8"/>
        <v>2.55</v>
      </c>
      <c r="N78" s="1399">
        <v>1.5</v>
      </c>
      <c r="O78" s="1399">
        <v>0.5</v>
      </c>
      <c r="P78" s="1399">
        <v>0.5</v>
      </c>
      <c r="Q78" s="1385">
        <v>0.05</v>
      </c>
      <c r="R78" s="1385"/>
      <c r="S78" s="1385"/>
      <c r="T78" s="1385"/>
      <c r="U78" s="1385"/>
      <c r="V78" s="1385"/>
      <c r="W78" s="1385"/>
      <c r="X78" s="1385"/>
      <c r="Y78" s="1385"/>
      <c r="Z78" s="1385"/>
    </row>
    <row r="79" spans="1:26" ht="19.5">
      <c r="A79" s="53"/>
      <c r="B79" s="1398">
        <v>6</v>
      </c>
      <c r="C79" s="1399">
        <v>13</v>
      </c>
      <c r="D79" s="1399">
        <v>24.2</v>
      </c>
      <c r="E79" s="1399">
        <v>0.5</v>
      </c>
      <c r="F79" s="1385" t="s">
        <v>403</v>
      </c>
      <c r="G79" s="1385" t="s">
        <v>1220</v>
      </c>
      <c r="H79" s="1385" t="s">
        <v>1219</v>
      </c>
      <c r="I79" s="1398" t="s">
        <v>16</v>
      </c>
      <c r="J79" s="1398" t="s">
        <v>272</v>
      </c>
      <c r="K79" s="1398" t="s">
        <v>17</v>
      </c>
      <c r="L79" s="1400" t="s">
        <v>347</v>
      </c>
      <c r="M79" s="1401">
        <f t="shared" si="8"/>
        <v>2.55</v>
      </c>
      <c r="N79" s="1399">
        <v>1.5</v>
      </c>
      <c r="O79" s="1399">
        <v>0.5</v>
      </c>
      <c r="P79" s="1399">
        <v>0.5</v>
      </c>
      <c r="Q79" s="1385">
        <v>0.05</v>
      </c>
      <c r="R79" s="1385"/>
      <c r="S79" s="1385"/>
      <c r="T79" s="1385"/>
      <c r="U79" s="1385"/>
      <c r="V79" s="1385"/>
      <c r="W79" s="1385"/>
      <c r="X79" s="1385"/>
      <c r="Y79" s="1385"/>
      <c r="Z79" s="1385"/>
    </row>
    <row r="80" spans="1:26" ht="19.5">
      <c r="A80" s="53"/>
      <c r="B80" s="1398">
        <v>7</v>
      </c>
      <c r="C80" s="1399">
        <v>13</v>
      </c>
      <c r="D80" s="1399">
        <v>13.3</v>
      </c>
      <c r="E80" s="1399">
        <v>1</v>
      </c>
      <c r="F80" s="1385" t="s">
        <v>403</v>
      </c>
      <c r="G80" s="1385" t="s">
        <v>1220</v>
      </c>
      <c r="H80" s="1385" t="s">
        <v>1219</v>
      </c>
      <c r="I80" s="1398" t="s">
        <v>16</v>
      </c>
      <c r="J80" s="1398" t="s">
        <v>272</v>
      </c>
      <c r="K80" s="1398" t="s">
        <v>17</v>
      </c>
      <c r="L80" s="1400" t="s">
        <v>347</v>
      </c>
      <c r="M80" s="1401">
        <f t="shared" si="8"/>
        <v>5.1</v>
      </c>
      <c r="N80" s="1399">
        <v>3</v>
      </c>
      <c r="O80" s="1399">
        <v>1</v>
      </c>
      <c r="P80" s="1399">
        <v>1</v>
      </c>
      <c r="Q80" s="1385">
        <v>0.1</v>
      </c>
      <c r="R80" s="1385"/>
      <c r="S80" s="1385"/>
      <c r="T80" s="1385"/>
      <c r="U80" s="1385"/>
      <c r="V80" s="1385"/>
      <c r="W80" s="1385"/>
      <c r="X80" s="1385"/>
      <c r="Y80" s="1385"/>
      <c r="Z80" s="1385"/>
    </row>
    <row r="81" spans="1:26" ht="19.5">
      <c r="A81" s="53"/>
      <c r="B81" s="1398">
        <v>8</v>
      </c>
      <c r="C81" s="1399">
        <v>13</v>
      </c>
      <c r="D81" s="1399">
        <v>18.6</v>
      </c>
      <c r="E81" s="1399">
        <v>0.4</v>
      </c>
      <c r="F81" s="1385" t="s">
        <v>403</v>
      </c>
      <c r="G81" s="1385" t="s">
        <v>1220</v>
      </c>
      <c r="H81" s="1385" t="s">
        <v>1219</v>
      </c>
      <c r="I81" s="1398" t="s">
        <v>16</v>
      </c>
      <c r="J81" s="1398" t="s">
        <v>272</v>
      </c>
      <c r="K81" s="1398" t="s">
        <v>17</v>
      </c>
      <c r="L81" s="1400" t="s">
        <v>347</v>
      </c>
      <c r="M81" s="1401">
        <f t="shared" si="8"/>
        <v>2.04</v>
      </c>
      <c r="N81" s="1399">
        <v>1.2</v>
      </c>
      <c r="O81" s="1399">
        <v>0.4</v>
      </c>
      <c r="P81" s="1399">
        <v>0.4</v>
      </c>
      <c r="Q81" s="1385">
        <v>0.04</v>
      </c>
      <c r="R81" s="1385"/>
      <c r="S81" s="1385"/>
      <c r="T81" s="1385"/>
      <c r="U81" s="1385"/>
      <c r="V81" s="1385"/>
      <c r="W81" s="1385"/>
      <c r="X81" s="1385"/>
      <c r="Y81" s="1385"/>
      <c r="Z81" s="1385"/>
    </row>
    <row r="82" spans="1:26" ht="19.5">
      <c r="A82" s="53"/>
      <c r="B82" s="1398">
        <v>9</v>
      </c>
      <c r="C82" s="1399">
        <v>17</v>
      </c>
      <c r="D82" s="1399">
        <v>8.1</v>
      </c>
      <c r="E82" s="1399">
        <v>1</v>
      </c>
      <c r="F82" s="1385" t="s">
        <v>403</v>
      </c>
      <c r="G82" s="1385" t="s">
        <v>1218</v>
      </c>
      <c r="H82" s="1385" t="s">
        <v>1219</v>
      </c>
      <c r="I82" s="1398" t="s">
        <v>16</v>
      </c>
      <c r="J82" s="1398" t="s">
        <v>272</v>
      </c>
      <c r="K82" s="1398" t="s">
        <v>17</v>
      </c>
      <c r="L82" s="1400" t="s">
        <v>347</v>
      </c>
      <c r="M82" s="1401">
        <f t="shared" si="8"/>
        <v>5.1</v>
      </c>
      <c r="N82" s="1399">
        <v>3</v>
      </c>
      <c r="O82" s="1399">
        <v>1</v>
      </c>
      <c r="P82" s="1399">
        <v>1</v>
      </c>
      <c r="Q82" s="1385">
        <v>0.1</v>
      </c>
      <c r="R82" s="1385"/>
      <c r="S82" s="1385"/>
      <c r="T82" s="1385"/>
      <c r="U82" s="1385"/>
      <c r="V82" s="1385"/>
      <c r="W82" s="1385"/>
      <c r="X82" s="1385"/>
      <c r="Y82" s="1385"/>
      <c r="Z82" s="1385"/>
    </row>
    <row r="83" spans="1:26" ht="19.5">
      <c r="A83" s="53"/>
      <c r="B83" s="1404">
        <v>10</v>
      </c>
      <c r="C83" s="1399">
        <v>17</v>
      </c>
      <c r="D83" s="1399">
        <v>8.2</v>
      </c>
      <c r="E83" s="1399">
        <v>1</v>
      </c>
      <c r="F83" s="1385" t="s">
        <v>403</v>
      </c>
      <c r="G83" s="1385" t="s">
        <v>1218</v>
      </c>
      <c r="H83" s="1385" t="s">
        <v>1219</v>
      </c>
      <c r="I83" s="1398" t="s">
        <v>16</v>
      </c>
      <c r="J83" s="1398" t="s">
        <v>272</v>
      </c>
      <c r="K83" s="1398" t="s">
        <v>17</v>
      </c>
      <c r="L83" s="1400" t="s">
        <v>347</v>
      </c>
      <c r="M83" s="1401">
        <f t="shared" si="8"/>
        <v>5.1</v>
      </c>
      <c r="N83" s="1399">
        <v>3</v>
      </c>
      <c r="O83" s="1399">
        <v>1</v>
      </c>
      <c r="P83" s="1399">
        <v>1</v>
      </c>
      <c r="Q83" s="1385">
        <v>0.1</v>
      </c>
      <c r="R83" s="1385"/>
      <c r="S83" s="1385"/>
      <c r="T83" s="1385"/>
      <c r="U83" s="1385"/>
      <c r="V83" s="1385"/>
      <c r="W83" s="1385"/>
      <c r="X83" s="1385"/>
      <c r="Y83" s="1385"/>
      <c r="Z83" s="1385"/>
    </row>
    <row r="84" spans="1:26" ht="19.5">
      <c r="A84" s="53"/>
      <c r="B84" s="1398">
        <v>11</v>
      </c>
      <c r="C84" s="1399">
        <v>17</v>
      </c>
      <c r="D84" s="1405">
        <v>8.3</v>
      </c>
      <c r="E84" s="1399">
        <v>0.9</v>
      </c>
      <c r="F84" s="1385" t="s">
        <v>403</v>
      </c>
      <c r="G84" s="1385" t="s">
        <v>1218</v>
      </c>
      <c r="H84" s="1385" t="s">
        <v>1219</v>
      </c>
      <c r="I84" s="1398" t="s">
        <v>16</v>
      </c>
      <c r="J84" s="1398" t="s">
        <v>272</v>
      </c>
      <c r="K84" s="1398" t="s">
        <v>17</v>
      </c>
      <c r="L84" s="1400" t="s">
        <v>347</v>
      </c>
      <c r="M84" s="1401">
        <f t="shared" si="8"/>
        <v>4.59</v>
      </c>
      <c r="N84" s="1399">
        <v>2.7</v>
      </c>
      <c r="O84" s="1399">
        <v>0.9</v>
      </c>
      <c r="P84" s="1402">
        <v>0.9</v>
      </c>
      <c r="Q84" s="1385">
        <v>0.09</v>
      </c>
      <c r="R84" s="1385"/>
      <c r="S84" s="1385"/>
      <c r="T84" s="1385"/>
      <c r="U84" s="1385"/>
      <c r="V84" s="1385"/>
      <c r="W84" s="1385"/>
      <c r="X84" s="1385"/>
      <c r="Y84" s="1385"/>
      <c r="Z84" s="1385"/>
    </row>
    <row r="85" spans="1:26" ht="19.5">
      <c r="A85" s="53"/>
      <c r="B85" s="1398">
        <v>12</v>
      </c>
      <c r="C85" s="1399">
        <v>17</v>
      </c>
      <c r="D85" s="1399">
        <v>8.5</v>
      </c>
      <c r="E85" s="1399">
        <v>1</v>
      </c>
      <c r="F85" s="1385" t="s">
        <v>403</v>
      </c>
      <c r="G85" s="1385" t="s">
        <v>1218</v>
      </c>
      <c r="H85" s="1385" t="s">
        <v>1219</v>
      </c>
      <c r="I85" s="1398" t="s">
        <v>16</v>
      </c>
      <c r="J85" s="1398" t="s">
        <v>272</v>
      </c>
      <c r="K85" s="1398" t="s">
        <v>17</v>
      </c>
      <c r="L85" s="1400" t="s">
        <v>347</v>
      </c>
      <c r="M85" s="1401">
        <f t="shared" si="8"/>
        <v>5.1</v>
      </c>
      <c r="N85" s="1399">
        <v>3</v>
      </c>
      <c r="O85" s="1399">
        <v>1</v>
      </c>
      <c r="P85" s="1399">
        <v>1</v>
      </c>
      <c r="Q85" s="1385">
        <v>0.1</v>
      </c>
      <c r="R85" s="1385"/>
      <c r="S85" s="1385"/>
      <c r="T85" s="1385"/>
      <c r="U85" s="1385"/>
      <c r="V85" s="1385"/>
      <c r="W85" s="1385"/>
      <c r="X85" s="1385"/>
      <c r="Y85" s="1385"/>
      <c r="Z85" s="1385"/>
    </row>
    <row r="86" spans="1:26" ht="19.5">
      <c r="A86" s="53"/>
      <c r="B86" s="1398">
        <v>13</v>
      </c>
      <c r="C86" s="1399">
        <v>18</v>
      </c>
      <c r="D86" s="1399">
        <v>2.1</v>
      </c>
      <c r="E86" s="1399">
        <v>0.3</v>
      </c>
      <c r="F86" s="1385" t="s">
        <v>403</v>
      </c>
      <c r="G86" s="1385" t="s">
        <v>1220</v>
      </c>
      <c r="H86" s="1385" t="s">
        <v>1219</v>
      </c>
      <c r="I86" s="1398" t="s">
        <v>16</v>
      </c>
      <c r="J86" s="1398" t="s">
        <v>272</v>
      </c>
      <c r="K86" s="1398" t="s">
        <v>17</v>
      </c>
      <c r="L86" s="1400" t="s">
        <v>347</v>
      </c>
      <c r="M86" s="1401">
        <f t="shared" si="8"/>
        <v>1.53</v>
      </c>
      <c r="N86" s="1399">
        <v>0.9</v>
      </c>
      <c r="O86" s="1399">
        <v>0.3</v>
      </c>
      <c r="P86" s="1399">
        <v>0.3</v>
      </c>
      <c r="Q86" s="1385">
        <v>0.03</v>
      </c>
      <c r="R86" s="1385"/>
      <c r="S86" s="1385"/>
      <c r="T86" s="1385"/>
      <c r="U86" s="1385"/>
      <c r="V86" s="1385"/>
      <c r="W86" s="1385"/>
      <c r="X86" s="1385"/>
      <c r="Y86" s="1385"/>
      <c r="Z86" s="1385"/>
    </row>
    <row r="87" spans="1:26" ht="19.5">
      <c r="A87" s="53"/>
      <c r="B87" s="1398">
        <v>14</v>
      </c>
      <c r="C87" s="1399">
        <v>18</v>
      </c>
      <c r="D87" s="1399">
        <v>3.1</v>
      </c>
      <c r="E87" s="1399">
        <v>0.4</v>
      </c>
      <c r="F87" s="1385" t="s">
        <v>403</v>
      </c>
      <c r="G87" s="1385" t="s">
        <v>1220</v>
      </c>
      <c r="H87" s="1385" t="s">
        <v>1219</v>
      </c>
      <c r="I87" s="1398" t="s">
        <v>16</v>
      </c>
      <c r="J87" s="1398" t="s">
        <v>272</v>
      </c>
      <c r="K87" s="1398" t="s">
        <v>17</v>
      </c>
      <c r="L87" s="1400" t="s">
        <v>347</v>
      </c>
      <c r="M87" s="1401">
        <f t="shared" si="8"/>
        <v>2.04</v>
      </c>
      <c r="N87" s="1399">
        <v>1.2</v>
      </c>
      <c r="O87" s="1399">
        <v>0.4</v>
      </c>
      <c r="P87" s="1399">
        <v>0.4</v>
      </c>
      <c r="Q87" s="1385">
        <v>0.04</v>
      </c>
      <c r="R87" s="1385"/>
      <c r="S87" s="1385"/>
      <c r="T87" s="1385"/>
      <c r="U87" s="1385"/>
      <c r="V87" s="1385"/>
      <c r="W87" s="1385"/>
      <c r="X87" s="1385"/>
      <c r="Y87" s="1385"/>
      <c r="Z87" s="1385"/>
    </row>
    <row r="88" spans="1:26" ht="19.5">
      <c r="A88" s="53"/>
      <c r="B88" s="1398">
        <v>15</v>
      </c>
      <c r="C88" s="1399">
        <v>18</v>
      </c>
      <c r="D88" s="1399">
        <v>7.1</v>
      </c>
      <c r="E88" s="1399">
        <v>1</v>
      </c>
      <c r="F88" s="1385" t="s">
        <v>403</v>
      </c>
      <c r="G88" s="1385" t="s">
        <v>1220</v>
      </c>
      <c r="H88" s="1385" t="s">
        <v>1219</v>
      </c>
      <c r="I88" s="1398" t="s">
        <v>16</v>
      </c>
      <c r="J88" s="1398" t="s">
        <v>272</v>
      </c>
      <c r="K88" s="1398" t="s">
        <v>17</v>
      </c>
      <c r="L88" s="1400" t="s">
        <v>347</v>
      </c>
      <c r="M88" s="1401">
        <f t="shared" si="8"/>
        <v>5.1</v>
      </c>
      <c r="N88" s="1399">
        <v>3</v>
      </c>
      <c r="O88" s="1399">
        <v>1</v>
      </c>
      <c r="P88" s="1399">
        <v>1</v>
      </c>
      <c r="Q88" s="1385">
        <v>0.1</v>
      </c>
      <c r="R88" s="1385"/>
      <c r="S88" s="1385"/>
      <c r="T88" s="1385"/>
      <c r="U88" s="1385"/>
      <c r="V88" s="1385"/>
      <c r="W88" s="1385"/>
      <c r="X88" s="1385"/>
      <c r="Y88" s="1385"/>
      <c r="Z88" s="1385"/>
    </row>
    <row r="89" spans="1:26" ht="19.5">
      <c r="A89" s="53"/>
      <c r="B89" s="1398">
        <v>16</v>
      </c>
      <c r="C89" s="1399">
        <v>18</v>
      </c>
      <c r="D89" s="1399">
        <v>7.2</v>
      </c>
      <c r="E89" s="1399">
        <v>1</v>
      </c>
      <c r="F89" s="1385" t="s">
        <v>403</v>
      </c>
      <c r="G89" s="1385" t="s">
        <v>1220</v>
      </c>
      <c r="H89" s="1385" t="s">
        <v>1219</v>
      </c>
      <c r="I89" s="1398" t="s">
        <v>16</v>
      </c>
      <c r="J89" s="1398" t="s">
        <v>272</v>
      </c>
      <c r="K89" s="1398" t="s">
        <v>17</v>
      </c>
      <c r="L89" s="1400" t="s">
        <v>347</v>
      </c>
      <c r="M89" s="1401">
        <f t="shared" si="8"/>
        <v>5.1</v>
      </c>
      <c r="N89" s="1399">
        <v>3</v>
      </c>
      <c r="O89" s="1399">
        <v>1</v>
      </c>
      <c r="P89" s="1399">
        <v>1</v>
      </c>
      <c r="Q89" s="1385">
        <v>0.1</v>
      </c>
      <c r="R89" s="1385"/>
      <c r="S89" s="1385"/>
      <c r="T89" s="1385"/>
      <c r="U89" s="1385"/>
      <c r="V89" s="1385"/>
      <c r="W89" s="1385"/>
      <c r="X89" s="1385"/>
      <c r="Y89" s="1385"/>
      <c r="Z89" s="1385"/>
    </row>
    <row r="90" spans="1:25" ht="14.25">
      <c r="A90" s="1406" t="s">
        <v>312</v>
      </c>
      <c r="B90" s="1407"/>
      <c r="C90" s="1407"/>
      <c r="D90" s="1407"/>
      <c r="E90" s="1390">
        <f>E89+E88+E87+E86+E85+E84+E83+E82+E81+E80+E79+E78+E77+E76+E75+E74</f>
        <v>11.700000000000001</v>
      </c>
      <c r="F90" s="53"/>
      <c r="G90" s="53"/>
      <c r="H90" s="53"/>
      <c r="I90" s="53"/>
      <c r="J90" s="53"/>
      <c r="K90" s="53"/>
      <c r="L90" s="53"/>
      <c r="M90" s="1408">
        <f>M89+M88+M87+M86+M85+M84+M83+M82+M81+M80+M79+M78+M77+M76+M75+M74</f>
        <v>59.66999999999999</v>
      </c>
      <c r="N90" s="1408">
        <f aca="true" t="shared" si="9" ref="N90:Y90">N89+N88+N87+N86+N85+N84+N83+N82+N81+N80+N79+N78+N77+N76+N75+N74</f>
        <v>35.099999999999994</v>
      </c>
      <c r="O90" s="1408">
        <f t="shared" si="9"/>
        <v>11.700000000000001</v>
      </c>
      <c r="P90" s="1408">
        <f t="shared" si="9"/>
        <v>11.700000000000001</v>
      </c>
      <c r="Q90" s="1408">
        <f t="shared" si="9"/>
        <v>1.1700000000000002</v>
      </c>
      <c r="R90" s="1408">
        <f t="shared" si="9"/>
        <v>0</v>
      </c>
      <c r="S90" s="1408">
        <f t="shared" si="9"/>
        <v>0</v>
      </c>
      <c r="T90" s="1408">
        <f t="shared" si="9"/>
        <v>0</v>
      </c>
      <c r="U90" s="1408">
        <f t="shared" si="9"/>
        <v>0</v>
      </c>
      <c r="V90" s="1408">
        <f t="shared" si="9"/>
        <v>0</v>
      </c>
      <c r="W90" s="1408">
        <f t="shared" si="9"/>
        <v>0</v>
      </c>
      <c r="X90" s="1408">
        <f t="shared" si="9"/>
        <v>0</v>
      </c>
      <c r="Y90" s="1408">
        <f t="shared" si="9"/>
        <v>0</v>
      </c>
    </row>
    <row r="91" spans="1:26" ht="19.5">
      <c r="A91" s="735" t="s">
        <v>22</v>
      </c>
      <c r="B91" s="1398">
        <v>1</v>
      </c>
      <c r="C91" s="1397">
        <v>8</v>
      </c>
      <c r="D91" s="1397">
        <v>26.1</v>
      </c>
      <c r="E91" s="1398">
        <v>0.9</v>
      </c>
      <c r="F91" s="1386" t="s">
        <v>403</v>
      </c>
      <c r="G91" s="1386" t="s">
        <v>1220</v>
      </c>
      <c r="H91" s="1386" t="s">
        <v>1219</v>
      </c>
      <c r="I91" s="1397" t="s">
        <v>16</v>
      </c>
      <c r="J91" s="1397" t="s">
        <v>272</v>
      </c>
      <c r="K91" s="1397" t="s">
        <v>17</v>
      </c>
      <c r="L91" s="1397" t="s">
        <v>631</v>
      </c>
      <c r="M91" s="1397">
        <f aca="true" t="shared" si="10" ref="M91:M100">SUM(N91:Y91)</f>
        <v>4.5</v>
      </c>
      <c r="N91" s="1397">
        <v>2.7</v>
      </c>
      <c r="O91" s="1397">
        <v>0.9</v>
      </c>
      <c r="P91" s="1397">
        <v>0.9</v>
      </c>
      <c r="Q91" s="1386"/>
      <c r="R91" s="1386"/>
      <c r="S91" s="1386"/>
      <c r="T91" s="1386"/>
      <c r="U91" s="1386"/>
      <c r="V91" s="1386"/>
      <c r="W91" s="1386"/>
      <c r="X91" s="1386"/>
      <c r="Y91" s="1386"/>
      <c r="Z91" s="1386"/>
    </row>
    <row r="92" spans="1:26" ht="19.5">
      <c r="A92" s="53"/>
      <c r="B92" s="1398">
        <v>2</v>
      </c>
      <c r="C92" s="1397">
        <v>22</v>
      </c>
      <c r="D92" s="1397">
        <v>22.1</v>
      </c>
      <c r="E92" s="1398">
        <v>0.5</v>
      </c>
      <c r="F92" s="1386" t="s">
        <v>403</v>
      </c>
      <c r="G92" s="1386" t="s">
        <v>1220</v>
      </c>
      <c r="H92" s="1386" t="s">
        <v>1219</v>
      </c>
      <c r="I92" s="1397" t="s">
        <v>16</v>
      </c>
      <c r="J92" s="1397" t="s">
        <v>272</v>
      </c>
      <c r="K92" s="1397" t="s">
        <v>17</v>
      </c>
      <c r="L92" s="1397" t="s">
        <v>349</v>
      </c>
      <c r="M92" s="1397">
        <f t="shared" si="10"/>
        <v>2.5</v>
      </c>
      <c r="N92" s="1397">
        <v>1.5</v>
      </c>
      <c r="O92" s="1397"/>
      <c r="P92" s="1397">
        <v>0.5</v>
      </c>
      <c r="Q92" s="1386">
        <v>0.5</v>
      </c>
      <c r="R92" s="1386"/>
      <c r="S92" s="1386"/>
      <c r="T92" s="1386"/>
      <c r="U92" s="1386"/>
      <c r="V92" s="1386"/>
      <c r="W92" s="1386"/>
      <c r="X92" s="1386"/>
      <c r="Y92" s="1386"/>
      <c r="Z92" s="1386"/>
    </row>
    <row r="93" spans="1:26" ht="19.5">
      <c r="A93" s="53"/>
      <c r="B93" s="1398">
        <v>3</v>
      </c>
      <c r="C93" s="1397">
        <v>22</v>
      </c>
      <c r="D93" s="1397">
        <v>22.2</v>
      </c>
      <c r="E93" s="1398">
        <v>1</v>
      </c>
      <c r="F93" s="1386" t="s">
        <v>403</v>
      </c>
      <c r="G93" s="1386" t="s">
        <v>1220</v>
      </c>
      <c r="H93" s="1386" t="s">
        <v>1219</v>
      </c>
      <c r="I93" s="1397" t="s">
        <v>16</v>
      </c>
      <c r="J93" s="1397" t="s">
        <v>272</v>
      </c>
      <c r="K93" s="1397" t="s">
        <v>17</v>
      </c>
      <c r="L93" s="1397" t="s">
        <v>349</v>
      </c>
      <c r="M93" s="1397">
        <f t="shared" si="10"/>
        <v>5</v>
      </c>
      <c r="N93" s="1397">
        <v>3</v>
      </c>
      <c r="O93" s="1397"/>
      <c r="P93" s="1397">
        <v>1</v>
      </c>
      <c r="Q93" s="1386">
        <v>1</v>
      </c>
      <c r="R93" s="1386"/>
      <c r="S93" s="1386"/>
      <c r="T93" s="1386"/>
      <c r="U93" s="1386"/>
      <c r="V93" s="1386"/>
      <c r="W93" s="1386"/>
      <c r="X93" s="1386"/>
      <c r="Y93" s="1386"/>
      <c r="Z93" s="1386"/>
    </row>
    <row r="94" spans="1:26" ht="19.5">
      <c r="A94" s="53"/>
      <c r="B94" s="1398">
        <v>4</v>
      </c>
      <c r="C94" s="1397">
        <v>22</v>
      </c>
      <c r="D94" s="1397">
        <v>22.3</v>
      </c>
      <c r="E94" s="1398">
        <v>1</v>
      </c>
      <c r="F94" s="1386" t="s">
        <v>403</v>
      </c>
      <c r="G94" s="1386" t="s">
        <v>1220</v>
      </c>
      <c r="H94" s="1386" t="s">
        <v>1219</v>
      </c>
      <c r="I94" s="1397" t="s">
        <v>16</v>
      </c>
      <c r="J94" s="1397" t="s">
        <v>272</v>
      </c>
      <c r="K94" s="1397" t="s">
        <v>17</v>
      </c>
      <c r="L94" s="1397" t="s">
        <v>349</v>
      </c>
      <c r="M94" s="1397">
        <f t="shared" si="10"/>
        <v>5</v>
      </c>
      <c r="N94" s="1397">
        <v>3</v>
      </c>
      <c r="O94" s="1397"/>
      <c r="P94" s="1397">
        <v>1</v>
      </c>
      <c r="Q94" s="1386">
        <v>1</v>
      </c>
      <c r="R94" s="1386"/>
      <c r="S94" s="1386"/>
      <c r="T94" s="1386"/>
      <c r="U94" s="1386"/>
      <c r="V94" s="1386"/>
      <c r="W94" s="1386"/>
      <c r="X94" s="1386"/>
      <c r="Y94" s="1386"/>
      <c r="Z94" s="1386"/>
    </row>
    <row r="95" spans="1:26" ht="19.5">
      <c r="A95" s="53"/>
      <c r="B95" s="1398">
        <v>5</v>
      </c>
      <c r="C95" s="1397">
        <v>22</v>
      </c>
      <c r="D95" s="1397">
        <v>22.4</v>
      </c>
      <c r="E95" s="1398">
        <v>1</v>
      </c>
      <c r="F95" s="1386" t="s">
        <v>403</v>
      </c>
      <c r="G95" s="1386" t="s">
        <v>1220</v>
      </c>
      <c r="H95" s="1386" t="s">
        <v>1219</v>
      </c>
      <c r="I95" s="1397" t="s">
        <v>16</v>
      </c>
      <c r="J95" s="1397" t="s">
        <v>272</v>
      </c>
      <c r="K95" s="1397" t="s">
        <v>17</v>
      </c>
      <c r="L95" s="1397" t="s">
        <v>631</v>
      </c>
      <c r="M95" s="1397">
        <f t="shared" si="10"/>
        <v>5</v>
      </c>
      <c r="N95" s="1397">
        <v>3</v>
      </c>
      <c r="O95" s="1397">
        <v>1</v>
      </c>
      <c r="P95" s="1397">
        <v>1</v>
      </c>
      <c r="Q95" s="1386"/>
      <c r="R95" s="1386"/>
      <c r="S95" s="1386"/>
      <c r="T95" s="1386"/>
      <c r="U95" s="1386"/>
      <c r="V95" s="1386"/>
      <c r="W95" s="1386"/>
      <c r="X95" s="1386"/>
      <c r="Y95" s="1386"/>
      <c r="Z95" s="1386"/>
    </row>
    <row r="96" spans="1:26" ht="19.5">
      <c r="A96" s="53"/>
      <c r="B96" s="1398">
        <v>6</v>
      </c>
      <c r="C96" s="1397">
        <v>22</v>
      </c>
      <c r="D96" s="1397">
        <v>22.5</v>
      </c>
      <c r="E96" s="1398">
        <v>0.9</v>
      </c>
      <c r="F96" s="1386" t="s">
        <v>403</v>
      </c>
      <c r="G96" s="1386" t="s">
        <v>1220</v>
      </c>
      <c r="H96" s="1386" t="s">
        <v>1219</v>
      </c>
      <c r="I96" s="1397" t="s">
        <v>16</v>
      </c>
      <c r="J96" s="1397" t="s">
        <v>272</v>
      </c>
      <c r="K96" s="1397" t="s">
        <v>17</v>
      </c>
      <c r="L96" s="1397" t="s">
        <v>631</v>
      </c>
      <c r="M96" s="1397">
        <f t="shared" si="10"/>
        <v>4.5</v>
      </c>
      <c r="N96" s="1397">
        <v>2.7</v>
      </c>
      <c r="O96" s="1397">
        <v>0.9</v>
      </c>
      <c r="P96" s="1397">
        <v>0.9</v>
      </c>
      <c r="Q96" s="1386"/>
      <c r="R96" s="1386"/>
      <c r="S96" s="1386"/>
      <c r="T96" s="1386"/>
      <c r="U96" s="1386"/>
      <c r="V96" s="1386"/>
      <c r="W96" s="1386"/>
      <c r="X96" s="1386"/>
      <c r="Y96" s="1386"/>
      <c r="Z96" s="1386"/>
    </row>
    <row r="97" spans="1:26" ht="19.5">
      <c r="A97" s="53"/>
      <c r="B97" s="1398">
        <v>7</v>
      </c>
      <c r="C97" s="1397">
        <v>22</v>
      </c>
      <c r="D97" s="1397">
        <v>22.6</v>
      </c>
      <c r="E97" s="1398">
        <v>1</v>
      </c>
      <c r="F97" s="1386" t="s">
        <v>403</v>
      </c>
      <c r="G97" s="1386" t="s">
        <v>1220</v>
      </c>
      <c r="H97" s="1386" t="s">
        <v>1219</v>
      </c>
      <c r="I97" s="1397" t="s">
        <v>16</v>
      </c>
      <c r="J97" s="1397" t="s">
        <v>272</v>
      </c>
      <c r="K97" s="1397" t="s">
        <v>17</v>
      </c>
      <c r="L97" s="1397" t="s">
        <v>631</v>
      </c>
      <c r="M97" s="1397">
        <f t="shared" si="10"/>
        <v>5</v>
      </c>
      <c r="N97" s="1397">
        <v>3</v>
      </c>
      <c r="O97" s="1397">
        <v>1</v>
      </c>
      <c r="P97" s="1397">
        <v>1</v>
      </c>
      <c r="Q97" s="1386"/>
      <c r="R97" s="1386"/>
      <c r="S97" s="1386"/>
      <c r="T97" s="1386"/>
      <c r="U97" s="1386"/>
      <c r="V97" s="1386"/>
      <c r="W97" s="1386"/>
      <c r="X97" s="1386"/>
      <c r="Y97" s="1386"/>
      <c r="Z97" s="1386"/>
    </row>
    <row r="98" spans="1:26" ht="19.5">
      <c r="A98" s="53"/>
      <c r="B98" s="1398">
        <v>8</v>
      </c>
      <c r="C98" s="1397">
        <v>22</v>
      </c>
      <c r="D98" s="1397">
        <v>23.1</v>
      </c>
      <c r="E98" s="1398">
        <v>0.5</v>
      </c>
      <c r="F98" s="1386" t="s">
        <v>403</v>
      </c>
      <c r="G98" s="1386" t="s">
        <v>1220</v>
      </c>
      <c r="H98" s="1386" t="s">
        <v>1219</v>
      </c>
      <c r="I98" s="1397" t="s">
        <v>16</v>
      </c>
      <c r="J98" s="1397" t="s">
        <v>272</v>
      </c>
      <c r="K98" s="1397" t="s">
        <v>17</v>
      </c>
      <c r="L98" s="1397" t="s">
        <v>349</v>
      </c>
      <c r="M98" s="1397">
        <f t="shared" si="10"/>
        <v>2.5</v>
      </c>
      <c r="N98" s="1397">
        <v>1.5</v>
      </c>
      <c r="O98" s="1397"/>
      <c r="P98" s="1397">
        <v>0.5</v>
      </c>
      <c r="Q98" s="1386">
        <v>0.5</v>
      </c>
      <c r="R98" s="1386"/>
      <c r="S98" s="1386"/>
      <c r="T98" s="1386"/>
      <c r="U98" s="1386"/>
      <c r="V98" s="1386"/>
      <c r="W98" s="1386"/>
      <c r="X98" s="1386"/>
      <c r="Y98" s="1386"/>
      <c r="Z98" s="1386"/>
    </row>
    <row r="99" spans="1:26" ht="19.5">
      <c r="A99" s="53"/>
      <c r="B99" s="1398">
        <v>9</v>
      </c>
      <c r="C99" s="1397">
        <v>22</v>
      </c>
      <c r="D99" s="1397">
        <v>23.2</v>
      </c>
      <c r="E99" s="1398">
        <v>0.9</v>
      </c>
      <c r="F99" s="1386" t="s">
        <v>403</v>
      </c>
      <c r="G99" s="1386" t="s">
        <v>1220</v>
      </c>
      <c r="H99" s="1386" t="s">
        <v>1219</v>
      </c>
      <c r="I99" s="1397" t="s">
        <v>16</v>
      </c>
      <c r="J99" s="1397" t="s">
        <v>272</v>
      </c>
      <c r="K99" s="1397" t="s">
        <v>17</v>
      </c>
      <c r="L99" s="1397" t="s">
        <v>631</v>
      </c>
      <c r="M99" s="1397">
        <f t="shared" si="10"/>
        <v>4.5</v>
      </c>
      <c r="N99" s="1397">
        <v>2.7</v>
      </c>
      <c r="O99" s="1397">
        <v>0.9</v>
      </c>
      <c r="P99" s="1397">
        <v>0.9</v>
      </c>
      <c r="Q99" s="1386"/>
      <c r="R99" s="1386"/>
      <c r="S99" s="1386"/>
      <c r="T99" s="1386"/>
      <c r="U99" s="1386"/>
      <c r="V99" s="1386"/>
      <c r="W99" s="1386"/>
      <c r="X99" s="1386"/>
      <c r="Y99" s="1386"/>
      <c r="Z99" s="1386"/>
    </row>
    <row r="100" spans="1:26" ht="19.5">
      <c r="A100" s="53"/>
      <c r="B100" s="1398">
        <v>10</v>
      </c>
      <c r="C100" s="1397">
        <v>12</v>
      </c>
      <c r="D100" s="1397">
        <v>10.1</v>
      </c>
      <c r="E100" s="1398">
        <v>0.6</v>
      </c>
      <c r="F100" s="1386" t="s">
        <v>403</v>
      </c>
      <c r="G100" s="1386" t="s">
        <v>1220</v>
      </c>
      <c r="H100" s="1386" t="s">
        <v>1219</v>
      </c>
      <c r="I100" s="1397" t="s">
        <v>16</v>
      </c>
      <c r="J100" s="1397" t="s">
        <v>272</v>
      </c>
      <c r="K100" s="1397" t="s">
        <v>17</v>
      </c>
      <c r="L100" s="1397" t="s">
        <v>631</v>
      </c>
      <c r="M100" s="1397">
        <f t="shared" si="10"/>
        <v>3</v>
      </c>
      <c r="N100" s="1397">
        <v>1.8</v>
      </c>
      <c r="O100" s="1397">
        <v>0.6</v>
      </c>
      <c r="P100" s="1397">
        <v>0.6</v>
      </c>
      <c r="Q100" s="1386"/>
      <c r="R100" s="1386"/>
      <c r="S100" s="1386"/>
      <c r="T100" s="1386"/>
      <c r="U100" s="1386"/>
      <c r="V100" s="1386"/>
      <c r="W100" s="1386"/>
      <c r="X100" s="1386"/>
      <c r="Y100" s="1386"/>
      <c r="Z100" s="1386"/>
    </row>
    <row r="101" spans="1:25" ht="14.25">
      <c r="A101" s="1395" t="s">
        <v>312</v>
      </c>
      <c r="B101" s="1396"/>
      <c r="C101" s="1396"/>
      <c r="D101" s="1396"/>
      <c r="E101" s="1390">
        <f>E100+E99+E98+E97+E96+E95+E94+E93+E92+E91</f>
        <v>8.3</v>
      </c>
      <c r="F101" s="53"/>
      <c r="G101" s="53"/>
      <c r="H101" s="53"/>
      <c r="I101" s="53"/>
      <c r="J101" s="53"/>
      <c r="K101" s="53"/>
      <c r="L101" s="53"/>
      <c r="M101" s="1388">
        <f>M100+M99+M98+M97+M96+M95+M94+M93+M92+M91</f>
        <v>41.5</v>
      </c>
      <c r="N101" s="1388">
        <f aca="true" t="shared" si="11" ref="N101:Y101">N100+N99+N98+N97+N96+N95+N94+N93+N92+N91</f>
        <v>24.9</v>
      </c>
      <c r="O101" s="1388">
        <f t="shared" si="11"/>
        <v>5.300000000000001</v>
      </c>
      <c r="P101" s="1388">
        <f t="shared" si="11"/>
        <v>8.3</v>
      </c>
      <c r="Q101" s="1388">
        <f t="shared" si="11"/>
        <v>3</v>
      </c>
      <c r="R101" s="1388">
        <f t="shared" si="11"/>
        <v>0</v>
      </c>
      <c r="S101" s="1388">
        <f t="shared" si="11"/>
        <v>0</v>
      </c>
      <c r="T101" s="1388">
        <f t="shared" si="11"/>
        <v>0</v>
      </c>
      <c r="U101" s="1388">
        <f t="shared" si="11"/>
        <v>0</v>
      </c>
      <c r="V101" s="1388">
        <f t="shared" si="11"/>
        <v>0</v>
      </c>
      <c r="W101" s="1388">
        <f t="shared" si="11"/>
        <v>0</v>
      </c>
      <c r="X101" s="1388">
        <f t="shared" si="11"/>
        <v>0</v>
      </c>
      <c r="Y101" s="1388">
        <f t="shared" si="11"/>
        <v>0</v>
      </c>
    </row>
    <row r="102" spans="1:25" ht="14.25">
      <c r="A102" s="1409" t="s">
        <v>456</v>
      </c>
      <c r="B102" s="1407"/>
      <c r="C102" s="1407"/>
      <c r="D102" s="1407"/>
      <c r="E102" s="1409">
        <f>E101+E90+E73+E56+E37+E28</f>
        <v>66.50000000000001</v>
      </c>
      <c r="F102" s="1407"/>
      <c r="G102" s="53"/>
      <c r="H102" s="53"/>
      <c r="I102" s="53"/>
      <c r="J102" s="53"/>
      <c r="K102" s="53"/>
      <c r="L102" s="53"/>
      <c r="M102" s="1408">
        <f>M101+M90+M73+M56+M37+M28</f>
        <v>333.69</v>
      </c>
      <c r="N102" s="1408">
        <f aca="true" t="shared" si="12" ref="N102:Y102">N101+N90+N73+N56+N37+N28</f>
        <v>203.1</v>
      </c>
      <c r="O102" s="1408">
        <f t="shared" si="12"/>
        <v>66.5</v>
      </c>
      <c r="P102" s="1408">
        <f t="shared" si="12"/>
        <v>34.25</v>
      </c>
      <c r="Q102" s="1408">
        <f t="shared" si="12"/>
        <v>20.220000000000002</v>
      </c>
      <c r="R102" s="1408">
        <f t="shared" si="12"/>
        <v>0</v>
      </c>
      <c r="S102" s="1408">
        <f t="shared" si="12"/>
        <v>0</v>
      </c>
      <c r="T102" s="1408">
        <f t="shared" si="12"/>
        <v>9.6</v>
      </c>
      <c r="U102" s="1408">
        <f t="shared" si="12"/>
        <v>0</v>
      </c>
      <c r="V102" s="1408">
        <f t="shared" si="12"/>
        <v>0</v>
      </c>
      <c r="W102" s="1408">
        <f t="shared" si="12"/>
        <v>0</v>
      </c>
      <c r="X102" s="1408">
        <f t="shared" si="12"/>
        <v>0</v>
      </c>
      <c r="Y102" s="1408">
        <f t="shared" si="12"/>
        <v>0</v>
      </c>
    </row>
    <row r="103" spans="1:25" ht="14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5" spans="1:14" ht="14.25">
      <c r="A105" s="2227" t="s">
        <v>440</v>
      </c>
      <c r="B105" s="2227"/>
      <c r="C105" s="2227"/>
      <c r="D105" s="2227"/>
      <c r="E105" s="2227"/>
      <c r="F105" s="2227"/>
      <c r="G105" s="2227"/>
      <c r="H105" s="2227"/>
      <c r="I105" s="2227"/>
      <c r="J105" s="2227"/>
      <c r="K105" s="2227"/>
      <c r="L105" s="2227"/>
      <c r="M105" s="2227"/>
      <c r="N105" s="2227"/>
    </row>
    <row r="106" spans="1:14" ht="14.25">
      <c r="A106" s="2227" t="s">
        <v>1217</v>
      </c>
      <c r="B106" s="2227"/>
      <c r="C106" s="2227"/>
      <c r="D106" s="2227"/>
      <c r="E106" s="2227"/>
      <c r="F106" s="2227"/>
      <c r="G106" s="2227"/>
      <c r="H106" s="2227"/>
      <c r="I106" s="2227"/>
      <c r="J106" s="2227"/>
      <c r="K106" s="2227"/>
      <c r="L106" s="2227"/>
      <c r="M106" s="2227"/>
      <c r="N106" s="2227"/>
    </row>
    <row r="107" spans="1:14" ht="14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ht="33" customHeight="1">
      <c r="A108" s="176" t="s">
        <v>370</v>
      </c>
      <c r="B108" s="176" t="s">
        <v>2</v>
      </c>
      <c r="C108" s="176" t="s">
        <v>24</v>
      </c>
      <c r="D108" s="176" t="s">
        <v>25</v>
      </c>
      <c r="E108" s="176" t="s">
        <v>5</v>
      </c>
      <c r="F108" s="176" t="s">
        <v>214</v>
      </c>
      <c r="G108" s="176" t="s">
        <v>26</v>
      </c>
      <c r="H108" s="739" t="s">
        <v>42</v>
      </c>
      <c r="I108" s="176" t="s">
        <v>702</v>
      </c>
      <c r="J108" s="176" t="s">
        <v>495</v>
      </c>
      <c r="K108" s="176" t="s">
        <v>27</v>
      </c>
      <c r="L108" s="176" t="s">
        <v>28</v>
      </c>
      <c r="M108" s="739" t="s">
        <v>43</v>
      </c>
      <c r="N108" s="176" t="s">
        <v>258</v>
      </c>
    </row>
    <row r="109" spans="1:14" ht="14.25">
      <c r="A109" s="736">
        <v>1</v>
      </c>
      <c r="B109" s="736">
        <v>3</v>
      </c>
      <c r="C109" s="736">
        <v>4</v>
      </c>
      <c r="D109" s="736">
        <v>5</v>
      </c>
      <c r="E109" s="736">
        <v>7</v>
      </c>
      <c r="F109" s="736">
        <v>8</v>
      </c>
      <c r="G109" s="736">
        <v>9</v>
      </c>
      <c r="H109" s="736">
        <v>10</v>
      </c>
      <c r="I109" s="736">
        <v>11</v>
      </c>
      <c r="J109" s="736">
        <v>12</v>
      </c>
      <c r="K109" s="736">
        <v>13</v>
      </c>
      <c r="L109" s="736">
        <v>14</v>
      </c>
      <c r="M109" s="736">
        <v>15</v>
      </c>
      <c r="N109" s="736">
        <v>16</v>
      </c>
    </row>
    <row r="110" spans="1:14" ht="19.5">
      <c r="A110" s="735" t="s">
        <v>15</v>
      </c>
      <c r="B110" s="1410">
        <v>2</v>
      </c>
      <c r="C110" s="1410">
        <v>13.2</v>
      </c>
      <c r="D110" s="1411">
        <v>1</v>
      </c>
      <c r="E110" s="1412" t="s">
        <v>1224</v>
      </c>
      <c r="F110" s="1386" t="s">
        <v>29</v>
      </c>
      <c r="G110" s="1410">
        <v>920</v>
      </c>
      <c r="H110" s="1386" t="s">
        <v>1219</v>
      </c>
      <c r="I110" s="1385" t="s">
        <v>32</v>
      </c>
      <c r="J110" s="1386" t="s">
        <v>31</v>
      </c>
      <c r="K110" s="1410">
        <v>15</v>
      </c>
      <c r="L110" s="1410">
        <v>1</v>
      </c>
      <c r="M110" s="1410" t="s">
        <v>309</v>
      </c>
      <c r="N110" s="1413"/>
    </row>
    <row r="111" spans="1:14" ht="19.5">
      <c r="A111" s="1384"/>
      <c r="B111" s="1410">
        <v>2</v>
      </c>
      <c r="C111" s="1410">
        <v>28.1</v>
      </c>
      <c r="D111" s="1411">
        <v>0.8</v>
      </c>
      <c r="E111" s="1412" t="s">
        <v>1225</v>
      </c>
      <c r="F111" s="1386" t="s">
        <v>29</v>
      </c>
      <c r="G111" s="1410">
        <v>860</v>
      </c>
      <c r="H111" s="1386" t="s">
        <v>1219</v>
      </c>
      <c r="I111" s="1386" t="s">
        <v>1226</v>
      </c>
      <c r="J111" s="1386" t="s">
        <v>31</v>
      </c>
      <c r="K111" s="1410">
        <v>7.2</v>
      </c>
      <c r="L111" s="1410">
        <v>0.7</v>
      </c>
      <c r="M111" s="1410" t="s">
        <v>309</v>
      </c>
      <c r="N111" s="1413"/>
    </row>
    <row r="112" spans="1:14" ht="19.5">
      <c r="A112" s="1384"/>
      <c r="B112" s="1410">
        <v>2</v>
      </c>
      <c r="C112" s="1410">
        <v>28.2</v>
      </c>
      <c r="D112" s="1411">
        <v>1</v>
      </c>
      <c r="E112" s="1412" t="s">
        <v>1225</v>
      </c>
      <c r="F112" s="1386" t="s">
        <v>29</v>
      </c>
      <c r="G112" s="1410">
        <v>860</v>
      </c>
      <c r="H112" s="1386" t="s">
        <v>1219</v>
      </c>
      <c r="I112" s="1386" t="s">
        <v>1226</v>
      </c>
      <c r="J112" s="1386" t="s">
        <v>31</v>
      </c>
      <c r="K112" s="1410">
        <v>7.2</v>
      </c>
      <c r="L112" s="1410">
        <v>0.7</v>
      </c>
      <c r="M112" s="1410" t="s">
        <v>309</v>
      </c>
      <c r="N112" s="1413"/>
    </row>
    <row r="113" spans="1:14" ht="19.5">
      <c r="A113" s="1384"/>
      <c r="B113" s="1410">
        <v>2</v>
      </c>
      <c r="C113" s="1410">
        <v>28.3</v>
      </c>
      <c r="D113" s="1411">
        <v>0.7</v>
      </c>
      <c r="E113" s="1412" t="s">
        <v>1225</v>
      </c>
      <c r="F113" s="1386" t="s">
        <v>29</v>
      </c>
      <c r="G113" s="1410">
        <v>860</v>
      </c>
      <c r="H113" s="1386" t="s">
        <v>1219</v>
      </c>
      <c r="I113" s="1385" t="s">
        <v>1227</v>
      </c>
      <c r="J113" s="1386" t="s">
        <v>31</v>
      </c>
      <c r="K113" s="1410">
        <v>7.9</v>
      </c>
      <c r="L113" s="1410">
        <v>0.7</v>
      </c>
      <c r="M113" s="1410" t="s">
        <v>309</v>
      </c>
      <c r="N113" s="1413"/>
    </row>
    <row r="114" spans="1:14" ht="19.5">
      <c r="A114" s="1384"/>
      <c r="B114" s="1410">
        <v>2</v>
      </c>
      <c r="C114" s="1410">
        <v>28.4</v>
      </c>
      <c r="D114" s="1411">
        <v>1</v>
      </c>
      <c r="E114" s="1412" t="s">
        <v>1225</v>
      </c>
      <c r="F114" s="1386" t="s">
        <v>29</v>
      </c>
      <c r="G114" s="1410">
        <v>860</v>
      </c>
      <c r="H114" s="1386" t="s">
        <v>1219</v>
      </c>
      <c r="I114" s="1385" t="s">
        <v>1227</v>
      </c>
      <c r="J114" s="1386" t="s">
        <v>31</v>
      </c>
      <c r="K114" s="1410">
        <v>8</v>
      </c>
      <c r="L114" s="1410">
        <v>0.7</v>
      </c>
      <c r="M114" s="1410" t="s">
        <v>309</v>
      </c>
      <c r="N114" s="1413"/>
    </row>
    <row r="115" spans="1:14" ht="19.5">
      <c r="A115" s="1384"/>
      <c r="B115" s="1410">
        <v>2</v>
      </c>
      <c r="C115" s="1410">
        <v>35.1</v>
      </c>
      <c r="D115" s="1411">
        <v>0.4</v>
      </c>
      <c r="E115" s="1412" t="s">
        <v>1224</v>
      </c>
      <c r="F115" s="1386" t="s">
        <v>29</v>
      </c>
      <c r="G115" s="1410">
        <v>800</v>
      </c>
      <c r="H115" s="1386" t="s">
        <v>1219</v>
      </c>
      <c r="I115" s="1385" t="s">
        <v>1227</v>
      </c>
      <c r="J115" s="1386" t="s">
        <v>31</v>
      </c>
      <c r="K115" s="1410">
        <v>8.2</v>
      </c>
      <c r="L115" s="1410">
        <v>0.7</v>
      </c>
      <c r="M115" s="1410" t="s">
        <v>309</v>
      </c>
      <c r="N115" s="1413"/>
    </row>
    <row r="116" spans="1:14" ht="19.5">
      <c r="A116" s="1384"/>
      <c r="B116" s="1410">
        <v>2</v>
      </c>
      <c r="C116" s="1410">
        <v>40.1</v>
      </c>
      <c r="D116" s="1411">
        <v>0.5</v>
      </c>
      <c r="E116" s="1412" t="s">
        <v>1224</v>
      </c>
      <c r="F116" s="1386" t="s">
        <v>29</v>
      </c>
      <c r="G116" s="1410">
        <v>750</v>
      </c>
      <c r="H116" s="1386" t="s">
        <v>1219</v>
      </c>
      <c r="I116" s="1385" t="s">
        <v>1228</v>
      </c>
      <c r="J116" s="1386" t="s">
        <v>31</v>
      </c>
      <c r="K116" s="1410">
        <v>8.1</v>
      </c>
      <c r="L116" s="1410">
        <v>0.5</v>
      </c>
      <c r="M116" s="1410" t="s">
        <v>309</v>
      </c>
      <c r="N116" s="1413"/>
    </row>
    <row r="117" spans="1:14" ht="19.5">
      <c r="A117" s="1384"/>
      <c r="B117" s="1410">
        <v>2</v>
      </c>
      <c r="C117" s="1410">
        <v>40.2</v>
      </c>
      <c r="D117" s="1411">
        <v>0.7</v>
      </c>
      <c r="E117" s="1412" t="s">
        <v>1224</v>
      </c>
      <c r="F117" s="1386" t="s">
        <v>29</v>
      </c>
      <c r="G117" s="1410">
        <v>750</v>
      </c>
      <c r="H117" s="1386" t="s">
        <v>1219</v>
      </c>
      <c r="I117" s="1385" t="s">
        <v>1228</v>
      </c>
      <c r="J117" s="1386" t="s">
        <v>31</v>
      </c>
      <c r="K117" s="1410">
        <v>7.2</v>
      </c>
      <c r="L117" s="1410">
        <v>0.5</v>
      </c>
      <c r="M117" s="1410" t="s">
        <v>309</v>
      </c>
      <c r="N117" s="1413"/>
    </row>
    <row r="118" spans="1:14" ht="19.5">
      <c r="A118" s="1384"/>
      <c r="B118" s="1410">
        <v>3</v>
      </c>
      <c r="C118" s="1410">
        <v>5.2</v>
      </c>
      <c r="D118" s="1411">
        <v>0.9</v>
      </c>
      <c r="E118" s="1412" t="s">
        <v>1224</v>
      </c>
      <c r="F118" s="1386" t="s">
        <v>29</v>
      </c>
      <c r="G118" s="1410">
        <v>750</v>
      </c>
      <c r="H118" s="1386" t="s">
        <v>1219</v>
      </c>
      <c r="I118" s="1386" t="s">
        <v>364</v>
      </c>
      <c r="J118" s="1386" t="s">
        <v>31</v>
      </c>
      <c r="K118" s="1410">
        <v>8</v>
      </c>
      <c r="L118" s="1410">
        <v>1.1</v>
      </c>
      <c r="M118" s="1410" t="s">
        <v>309</v>
      </c>
      <c r="N118" s="1413"/>
    </row>
    <row r="119" spans="1:14" ht="19.5">
      <c r="A119" s="1384"/>
      <c r="B119" s="1410">
        <v>11</v>
      </c>
      <c r="C119" s="1410">
        <v>30.1</v>
      </c>
      <c r="D119" s="1411">
        <v>1</v>
      </c>
      <c r="E119" s="1412" t="s">
        <v>1224</v>
      </c>
      <c r="F119" s="1386" t="s">
        <v>29</v>
      </c>
      <c r="G119" s="1410">
        <v>760</v>
      </c>
      <c r="H119" s="1386" t="s">
        <v>1219</v>
      </c>
      <c r="I119" s="1385" t="s">
        <v>30</v>
      </c>
      <c r="J119" s="1386" t="s">
        <v>31</v>
      </c>
      <c r="K119" s="1410">
        <v>8</v>
      </c>
      <c r="L119" s="1410">
        <v>0.9</v>
      </c>
      <c r="M119" s="1410" t="s">
        <v>309</v>
      </c>
      <c r="N119" s="1413"/>
    </row>
    <row r="120" spans="1:14" ht="19.5">
      <c r="A120" s="1384"/>
      <c r="B120" s="1410">
        <v>11</v>
      </c>
      <c r="C120" s="1410">
        <v>30.2</v>
      </c>
      <c r="D120" s="1411">
        <v>0.9</v>
      </c>
      <c r="E120" s="1412" t="s">
        <v>1224</v>
      </c>
      <c r="F120" s="1386" t="s">
        <v>29</v>
      </c>
      <c r="G120" s="1410">
        <v>760</v>
      </c>
      <c r="H120" s="1386" t="s">
        <v>1219</v>
      </c>
      <c r="I120" s="1385" t="s">
        <v>30</v>
      </c>
      <c r="J120" s="1386" t="s">
        <v>31</v>
      </c>
      <c r="K120" s="1410">
        <v>7.8</v>
      </c>
      <c r="L120" s="1410">
        <v>0.8</v>
      </c>
      <c r="M120" s="1410" t="s">
        <v>309</v>
      </c>
      <c r="N120" s="1413"/>
    </row>
    <row r="121" spans="1:14" ht="19.5">
      <c r="A121" s="1384"/>
      <c r="B121" s="1410">
        <v>15</v>
      </c>
      <c r="C121" s="1410">
        <v>18.2</v>
      </c>
      <c r="D121" s="1411">
        <v>1</v>
      </c>
      <c r="E121" s="1412" t="s">
        <v>1224</v>
      </c>
      <c r="F121" s="1386" t="s">
        <v>29</v>
      </c>
      <c r="G121" s="1410">
        <v>880</v>
      </c>
      <c r="H121" s="1386" t="s">
        <v>1219</v>
      </c>
      <c r="I121" s="1385" t="s">
        <v>1229</v>
      </c>
      <c r="J121" s="1386" t="s">
        <v>31</v>
      </c>
      <c r="K121" s="1410">
        <v>7.8</v>
      </c>
      <c r="L121" s="1410">
        <v>0.8</v>
      </c>
      <c r="M121" s="1410" t="s">
        <v>309</v>
      </c>
      <c r="N121" s="1413"/>
    </row>
    <row r="122" spans="1:14" ht="19.5">
      <c r="A122" s="1384"/>
      <c r="B122" s="1410">
        <v>15</v>
      </c>
      <c r="C122" s="1410">
        <v>18.3</v>
      </c>
      <c r="D122" s="1411">
        <v>0.7</v>
      </c>
      <c r="E122" s="1412" t="s">
        <v>1224</v>
      </c>
      <c r="F122" s="1386" t="s">
        <v>29</v>
      </c>
      <c r="G122" s="1410">
        <v>880</v>
      </c>
      <c r="H122" s="1386" t="s">
        <v>1219</v>
      </c>
      <c r="I122" s="1385" t="s">
        <v>1229</v>
      </c>
      <c r="J122" s="1386" t="s">
        <v>31</v>
      </c>
      <c r="K122" s="1410">
        <v>8.2</v>
      </c>
      <c r="L122" s="1410">
        <v>0.7</v>
      </c>
      <c r="M122" s="1410" t="s">
        <v>309</v>
      </c>
      <c r="N122" s="1413"/>
    </row>
    <row r="123" spans="1:14" ht="19.5">
      <c r="A123" s="1384"/>
      <c r="B123" s="1410">
        <v>16</v>
      </c>
      <c r="C123" s="1410">
        <v>16.2</v>
      </c>
      <c r="D123" s="1411">
        <v>1</v>
      </c>
      <c r="E123" s="1412" t="s">
        <v>1224</v>
      </c>
      <c r="F123" s="1386" t="s">
        <v>29</v>
      </c>
      <c r="G123" s="1410">
        <v>835</v>
      </c>
      <c r="H123" s="1386" t="s">
        <v>1219</v>
      </c>
      <c r="I123" s="1385" t="s">
        <v>1230</v>
      </c>
      <c r="J123" s="1386" t="s">
        <v>31</v>
      </c>
      <c r="K123" s="1410">
        <v>8.2</v>
      </c>
      <c r="L123" s="1410">
        <v>0.7</v>
      </c>
      <c r="M123" s="1410" t="s">
        <v>309</v>
      </c>
      <c r="N123" s="1413"/>
    </row>
    <row r="124" spans="1:14" ht="19.5">
      <c r="A124" s="1384"/>
      <c r="B124" s="1410">
        <v>16</v>
      </c>
      <c r="C124" s="1410">
        <v>16.3</v>
      </c>
      <c r="D124" s="1411">
        <v>0.9</v>
      </c>
      <c r="E124" s="1412" t="s">
        <v>1224</v>
      </c>
      <c r="F124" s="1386" t="s">
        <v>29</v>
      </c>
      <c r="G124" s="1410">
        <v>835</v>
      </c>
      <c r="H124" s="1386" t="s">
        <v>1219</v>
      </c>
      <c r="I124" s="1385" t="s">
        <v>1230</v>
      </c>
      <c r="J124" s="1386" t="s">
        <v>31</v>
      </c>
      <c r="K124" s="1410">
        <v>8.2</v>
      </c>
      <c r="L124" s="1410">
        <v>0.7</v>
      </c>
      <c r="M124" s="1410" t="s">
        <v>309</v>
      </c>
      <c r="N124" s="1413"/>
    </row>
    <row r="125" spans="1:14" ht="19.5">
      <c r="A125" s="53"/>
      <c r="B125" s="1410">
        <v>16</v>
      </c>
      <c r="C125" s="1410">
        <v>16.4</v>
      </c>
      <c r="D125" s="1411">
        <v>0.4</v>
      </c>
      <c r="E125" s="1412" t="s">
        <v>1224</v>
      </c>
      <c r="F125" s="1386" t="s">
        <v>29</v>
      </c>
      <c r="G125" s="1410">
        <v>835</v>
      </c>
      <c r="H125" s="1386" t="s">
        <v>1219</v>
      </c>
      <c r="I125" s="1385" t="s">
        <v>1230</v>
      </c>
      <c r="J125" s="1386" t="s">
        <v>31</v>
      </c>
      <c r="K125" s="1410">
        <v>8.2</v>
      </c>
      <c r="L125" s="1410">
        <v>0.7</v>
      </c>
      <c r="M125" s="1410" t="s">
        <v>309</v>
      </c>
      <c r="N125" s="1413"/>
    </row>
    <row r="126" spans="1:14" ht="19.5">
      <c r="A126" s="53"/>
      <c r="B126" s="1410">
        <v>16</v>
      </c>
      <c r="C126" s="1410">
        <v>15.1</v>
      </c>
      <c r="D126" s="1411">
        <v>0.4</v>
      </c>
      <c r="E126" s="1412" t="s">
        <v>1224</v>
      </c>
      <c r="F126" s="1386" t="s">
        <v>29</v>
      </c>
      <c r="G126" s="1410">
        <v>800</v>
      </c>
      <c r="H126" s="1386" t="s">
        <v>1219</v>
      </c>
      <c r="I126" s="1385" t="s">
        <v>1230</v>
      </c>
      <c r="J126" s="1386" t="s">
        <v>31</v>
      </c>
      <c r="K126" s="1410">
        <v>8</v>
      </c>
      <c r="L126" s="1410">
        <v>0.8</v>
      </c>
      <c r="M126" s="1410" t="s">
        <v>309</v>
      </c>
      <c r="N126" s="1413"/>
    </row>
    <row r="127" spans="1:14" ht="19.5">
      <c r="A127" s="53"/>
      <c r="B127" s="1410">
        <v>24</v>
      </c>
      <c r="C127" s="1410">
        <v>39.1</v>
      </c>
      <c r="D127" s="1411">
        <v>0.9</v>
      </c>
      <c r="E127" s="1412" t="s">
        <v>1225</v>
      </c>
      <c r="F127" s="1386" t="s">
        <v>29</v>
      </c>
      <c r="G127" s="1410">
        <v>740</v>
      </c>
      <c r="H127" s="1386" t="s">
        <v>1219</v>
      </c>
      <c r="I127" s="1386" t="s">
        <v>1039</v>
      </c>
      <c r="J127" s="1386" t="s">
        <v>31</v>
      </c>
      <c r="K127" s="1410">
        <v>7.5</v>
      </c>
      <c r="L127" s="1410">
        <v>0.7</v>
      </c>
      <c r="M127" s="1410" t="s">
        <v>309</v>
      </c>
      <c r="N127" s="1413"/>
    </row>
    <row r="128" spans="1:14" ht="19.5">
      <c r="A128" s="53"/>
      <c r="B128" s="1410">
        <v>24</v>
      </c>
      <c r="C128" s="1410">
        <v>39.2</v>
      </c>
      <c r="D128" s="1411">
        <v>0.9</v>
      </c>
      <c r="E128" s="1412" t="s">
        <v>1225</v>
      </c>
      <c r="F128" s="1386" t="s">
        <v>29</v>
      </c>
      <c r="G128" s="1410">
        <v>740</v>
      </c>
      <c r="H128" s="1386" t="s">
        <v>1219</v>
      </c>
      <c r="I128" s="1386" t="s">
        <v>1039</v>
      </c>
      <c r="J128" s="1386" t="s">
        <v>31</v>
      </c>
      <c r="K128" s="1410">
        <v>7.5</v>
      </c>
      <c r="L128" s="1410">
        <v>0.7</v>
      </c>
      <c r="M128" s="1410" t="s">
        <v>309</v>
      </c>
      <c r="N128" s="1413"/>
    </row>
    <row r="129" spans="1:14" ht="19.5">
      <c r="A129" s="53"/>
      <c r="B129" s="1410">
        <v>24</v>
      </c>
      <c r="C129" s="1410">
        <v>40.1</v>
      </c>
      <c r="D129" s="1411">
        <v>0.7</v>
      </c>
      <c r="E129" s="1412" t="s">
        <v>1225</v>
      </c>
      <c r="F129" s="1386" t="s">
        <v>352</v>
      </c>
      <c r="G129" s="1410">
        <v>680</v>
      </c>
      <c r="H129" s="1386" t="s">
        <v>1219</v>
      </c>
      <c r="I129" s="1386" t="s">
        <v>1039</v>
      </c>
      <c r="J129" s="1386" t="s">
        <v>31</v>
      </c>
      <c r="K129" s="1410">
        <v>7</v>
      </c>
      <c r="L129" s="1410">
        <v>1.2</v>
      </c>
      <c r="M129" s="1410" t="s">
        <v>309</v>
      </c>
      <c r="N129" s="1413"/>
    </row>
    <row r="130" spans="1:14" ht="19.5">
      <c r="A130" s="53"/>
      <c r="B130" s="1410">
        <v>16</v>
      </c>
      <c r="C130" s="1410">
        <v>16.7</v>
      </c>
      <c r="D130" s="1411">
        <v>0.8</v>
      </c>
      <c r="E130" s="1412" t="s">
        <v>1224</v>
      </c>
      <c r="F130" s="1386" t="s">
        <v>29</v>
      </c>
      <c r="G130" s="1410">
        <v>680</v>
      </c>
      <c r="H130" s="1386" t="s">
        <v>1219</v>
      </c>
      <c r="I130" s="1385" t="s">
        <v>1230</v>
      </c>
      <c r="J130" s="1386" t="s">
        <v>31</v>
      </c>
      <c r="K130" s="1410">
        <v>8.2</v>
      </c>
      <c r="L130" s="1410">
        <v>0.7</v>
      </c>
      <c r="M130" s="1410" t="s">
        <v>309</v>
      </c>
      <c r="N130" s="1413"/>
    </row>
    <row r="131" spans="1:14" ht="19.5">
      <c r="A131" s="53"/>
      <c r="B131" s="1410">
        <v>16</v>
      </c>
      <c r="C131" s="1410">
        <v>16.8</v>
      </c>
      <c r="D131" s="1411">
        <v>1</v>
      </c>
      <c r="E131" s="1412" t="s">
        <v>1224</v>
      </c>
      <c r="F131" s="1386" t="s">
        <v>29</v>
      </c>
      <c r="G131" s="1410">
        <v>680</v>
      </c>
      <c r="H131" s="1386" t="s">
        <v>1219</v>
      </c>
      <c r="I131" s="1385" t="s">
        <v>1230</v>
      </c>
      <c r="J131" s="1386" t="s">
        <v>31</v>
      </c>
      <c r="K131" s="1410">
        <v>8.2</v>
      </c>
      <c r="L131" s="1410">
        <v>0.7</v>
      </c>
      <c r="M131" s="1410" t="s">
        <v>309</v>
      </c>
      <c r="N131" s="1413"/>
    </row>
    <row r="132" spans="1:14" ht="14.25">
      <c r="A132" s="1414" t="s">
        <v>312</v>
      </c>
      <c r="B132" s="737"/>
      <c r="C132" s="737"/>
      <c r="D132" s="1390">
        <f>D131+D130+D129+D128+D127+D126+D125+D124+D123+D122+D121+D120+D119+D118+D117+D116+D115+D114+D113+D112+D111+D110</f>
        <v>17.6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ht="19.5">
      <c r="A133" s="735" t="s">
        <v>18</v>
      </c>
      <c r="B133" s="1410">
        <v>7</v>
      </c>
      <c r="C133" s="1415">
        <v>23.1</v>
      </c>
      <c r="D133" s="1411">
        <v>0.4</v>
      </c>
      <c r="E133" s="1412" t="s">
        <v>1224</v>
      </c>
      <c r="F133" s="1386" t="s">
        <v>29</v>
      </c>
      <c r="G133" s="1410">
        <v>970</v>
      </c>
      <c r="H133" s="1386" t="s">
        <v>1219</v>
      </c>
      <c r="I133" s="1386" t="s">
        <v>1231</v>
      </c>
      <c r="J133" s="1386" t="s">
        <v>31</v>
      </c>
      <c r="K133" s="1386">
        <v>8.2</v>
      </c>
      <c r="L133" s="1386">
        <v>1.1</v>
      </c>
      <c r="M133" s="1410" t="s">
        <v>309</v>
      </c>
      <c r="N133" s="1413" t="s">
        <v>34</v>
      </c>
    </row>
    <row r="134" spans="1:14" ht="19.5">
      <c r="A134" s="1384"/>
      <c r="B134" s="1410">
        <v>22</v>
      </c>
      <c r="C134" s="1415">
        <v>6.1</v>
      </c>
      <c r="D134" s="1411">
        <v>0.8</v>
      </c>
      <c r="E134" s="1412" t="s">
        <v>1224</v>
      </c>
      <c r="F134" s="1386" t="s">
        <v>29</v>
      </c>
      <c r="G134" s="1410">
        <v>800</v>
      </c>
      <c r="H134" s="1386" t="s">
        <v>1219</v>
      </c>
      <c r="I134" s="1385" t="s">
        <v>1232</v>
      </c>
      <c r="J134" s="1386" t="s">
        <v>31</v>
      </c>
      <c r="K134" s="1386">
        <v>7.6</v>
      </c>
      <c r="L134" s="1386">
        <v>1.1</v>
      </c>
      <c r="M134" s="1410" t="s">
        <v>309</v>
      </c>
      <c r="N134" s="1413"/>
    </row>
    <row r="135" spans="1:14" ht="19.5">
      <c r="A135" s="53"/>
      <c r="B135" s="1410">
        <v>26</v>
      </c>
      <c r="C135" s="1410">
        <v>32.1</v>
      </c>
      <c r="D135" s="1411">
        <v>0.4</v>
      </c>
      <c r="E135" s="1412" t="s">
        <v>1224</v>
      </c>
      <c r="F135" s="1386" t="s">
        <v>29</v>
      </c>
      <c r="G135" s="1410">
        <v>825</v>
      </c>
      <c r="H135" s="1386" t="s">
        <v>1219</v>
      </c>
      <c r="I135" s="1386" t="s">
        <v>1233</v>
      </c>
      <c r="J135" s="1386" t="s">
        <v>31</v>
      </c>
      <c r="K135" s="1386">
        <v>7.4</v>
      </c>
      <c r="L135" s="1386">
        <v>1.1</v>
      </c>
      <c r="M135" s="1410" t="s">
        <v>309</v>
      </c>
      <c r="N135" s="1413"/>
    </row>
    <row r="136" spans="1:14" ht="19.5">
      <c r="A136" s="53"/>
      <c r="B136" s="1410">
        <v>33</v>
      </c>
      <c r="C136" s="1410">
        <v>38.1</v>
      </c>
      <c r="D136" s="1411">
        <v>0.9</v>
      </c>
      <c r="E136" s="1412" t="s">
        <v>1224</v>
      </c>
      <c r="F136" s="1386" t="s">
        <v>29</v>
      </c>
      <c r="G136" s="1410">
        <v>945</v>
      </c>
      <c r="H136" s="1386" t="s">
        <v>1219</v>
      </c>
      <c r="I136" s="1386" t="s">
        <v>1234</v>
      </c>
      <c r="J136" s="1386" t="s">
        <v>31</v>
      </c>
      <c r="K136" s="1386">
        <v>8.3</v>
      </c>
      <c r="L136" s="1386">
        <v>1.1</v>
      </c>
      <c r="M136" s="1410" t="s">
        <v>309</v>
      </c>
      <c r="N136" s="1413"/>
    </row>
    <row r="137" spans="1:14" ht="14.25">
      <c r="A137" s="1414" t="s">
        <v>312</v>
      </c>
      <c r="B137" s="1414"/>
      <c r="C137" s="1414"/>
      <c r="D137" s="1390">
        <f>D136+D135+D134+D133</f>
        <v>2.5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ht="19.5">
      <c r="A138" s="735" t="s">
        <v>19</v>
      </c>
      <c r="B138" s="1386">
        <v>5</v>
      </c>
      <c r="C138" s="1392">
        <v>21.3</v>
      </c>
      <c r="D138" s="1385">
        <v>1</v>
      </c>
      <c r="E138" s="1412" t="s">
        <v>1225</v>
      </c>
      <c r="F138" s="1386" t="s">
        <v>29</v>
      </c>
      <c r="G138" s="1386">
        <v>860</v>
      </c>
      <c r="H138" s="1386" t="s">
        <v>1219</v>
      </c>
      <c r="I138" s="1386" t="s">
        <v>39</v>
      </c>
      <c r="J138" s="1386" t="s">
        <v>31</v>
      </c>
      <c r="K138" s="1386">
        <v>6.4</v>
      </c>
      <c r="L138" s="1386">
        <v>0.4</v>
      </c>
      <c r="M138" s="1410" t="s">
        <v>309</v>
      </c>
      <c r="N138" s="1413"/>
    </row>
    <row r="139" spans="1:14" ht="19.5">
      <c r="A139" s="1384"/>
      <c r="B139" s="1386">
        <v>13</v>
      </c>
      <c r="C139" s="1392">
        <v>35.1</v>
      </c>
      <c r="D139" s="1385">
        <v>0.9</v>
      </c>
      <c r="E139" s="1412" t="s">
        <v>1225</v>
      </c>
      <c r="F139" s="1386" t="s">
        <v>29</v>
      </c>
      <c r="G139" s="1386">
        <v>880</v>
      </c>
      <c r="H139" s="1386" t="s">
        <v>1219</v>
      </c>
      <c r="I139" s="1386" t="s">
        <v>39</v>
      </c>
      <c r="J139" s="1386" t="s">
        <v>31</v>
      </c>
      <c r="K139" s="1386">
        <v>6</v>
      </c>
      <c r="L139" s="1386">
        <v>0.5</v>
      </c>
      <c r="M139" s="1410" t="s">
        <v>309</v>
      </c>
      <c r="N139" s="1413"/>
    </row>
    <row r="140" spans="1:14" ht="19.5">
      <c r="A140" s="1384"/>
      <c r="B140" s="1386">
        <v>3</v>
      </c>
      <c r="C140" s="1392">
        <v>49.1</v>
      </c>
      <c r="D140" s="1385">
        <v>1</v>
      </c>
      <c r="E140" s="1412" t="s">
        <v>1225</v>
      </c>
      <c r="F140" s="1386" t="s">
        <v>29</v>
      </c>
      <c r="G140" s="1386">
        <v>760</v>
      </c>
      <c r="H140" s="1386" t="s">
        <v>1219</v>
      </c>
      <c r="I140" s="1386" t="s">
        <v>37</v>
      </c>
      <c r="J140" s="1386" t="s">
        <v>31</v>
      </c>
      <c r="K140" s="1386">
        <v>6.3</v>
      </c>
      <c r="L140" s="1386">
        <v>0.3</v>
      </c>
      <c r="M140" s="1410" t="s">
        <v>1029</v>
      </c>
      <c r="N140" s="1413" t="s">
        <v>34</v>
      </c>
    </row>
    <row r="141" spans="1:14" ht="19.5">
      <c r="A141" s="1384"/>
      <c r="B141" s="1386">
        <v>3</v>
      </c>
      <c r="C141" s="1392">
        <v>43.1</v>
      </c>
      <c r="D141" s="1385">
        <v>1</v>
      </c>
      <c r="E141" s="1412" t="s">
        <v>1225</v>
      </c>
      <c r="F141" s="1386" t="s">
        <v>29</v>
      </c>
      <c r="G141" s="1386">
        <v>825</v>
      </c>
      <c r="H141" s="1386" t="s">
        <v>1219</v>
      </c>
      <c r="I141" s="1386" t="s">
        <v>39</v>
      </c>
      <c r="J141" s="1386" t="s">
        <v>31</v>
      </c>
      <c r="K141" s="1386">
        <v>6</v>
      </c>
      <c r="L141" s="1386">
        <v>0.3</v>
      </c>
      <c r="M141" s="1410" t="s">
        <v>1029</v>
      </c>
      <c r="N141" s="1413" t="s">
        <v>34</v>
      </c>
    </row>
    <row r="142" spans="1:14" ht="19.5">
      <c r="A142" s="1384"/>
      <c r="B142" s="1386">
        <v>18</v>
      </c>
      <c r="C142" s="1416">
        <v>52.1</v>
      </c>
      <c r="D142" s="1385">
        <v>1</v>
      </c>
      <c r="E142" s="1412" t="s">
        <v>1225</v>
      </c>
      <c r="F142" s="1386" t="s">
        <v>29</v>
      </c>
      <c r="G142" s="1386">
        <v>890</v>
      </c>
      <c r="H142" s="1386" t="s">
        <v>1219</v>
      </c>
      <c r="I142" s="1385" t="s">
        <v>1235</v>
      </c>
      <c r="J142" s="1386" t="s">
        <v>31</v>
      </c>
      <c r="K142" s="1386">
        <v>6.4</v>
      </c>
      <c r="L142" s="1386">
        <v>0.5</v>
      </c>
      <c r="M142" s="1410" t="s">
        <v>309</v>
      </c>
      <c r="N142" s="1413"/>
    </row>
    <row r="143" spans="1:14" ht="19.5">
      <c r="A143" s="1384"/>
      <c r="B143" s="1386">
        <v>18</v>
      </c>
      <c r="C143" s="1392">
        <v>52.2</v>
      </c>
      <c r="D143" s="1385">
        <v>1</v>
      </c>
      <c r="E143" s="1412" t="s">
        <v>1225</v>
      </c>
      <c r="F143" s="1386" t="s">
        <v>29</v>
      </c>
      <c r="G143" s="1386">
        <v>890</v>
      </c>
      <c r="H143" s="1386" t="s">
        <v>1219</v>
      </c>
      <c r="I143" s="1385" t="s">
        <v>1235</v>
      </c>
      <c r="J143" s="1386" t="s">
        <v>31</v>
      </c>
      <c r="K143" s="1386">
        <v>6.2</v>
      </c>
      <c r="L143" s="1386">
        <v>0.5</v>
      </c>
      <c r="M143" s="1410" t="s">
        <v>309</v>
      </c>
      <c r="N143" s="1413"/>
    </row>
    <row r="144" spans="1:14" ht="14.25">
      <c r="A144" s="1414" t="s">
        <v>312</v>
      </c>
      <c r="B144" s="737"/>
      <c r="C144" s="737"/>
      <c r="D144" s="1390">
        <f>D143+D142+D141+D140+D139+D138</f>
        <v>5.9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ht="19.5">
      <c r="A145" s="735" t="s">
        <v>20</v>
      </c>
      <c r="B145" s="1410">
        <v>3</v>
      </c>
      <c r="C145" s="1410">
        <v>19</v>
      </c>
      <c r="D145" s="1411">
        <v>0.5</v>
      </c>
      <c r="E145" s="1412" t="s">
        <v>1225</v>
      </c>
      <c r="F145" s="1386" t="s">
        <v>29</v>
      </c>
      <c r="G145" s="1410">
        <v>730</v>
      </c>
      <c r="H145" s="1386" t="s">
        <v>1219</v>
      </c>
      <c r="I145" s="1386" t="s">
        <v>36</v>
      </c>
      <c r="J145" s="1386" t="s">
        <v>31</v>
      </c>
      <c r="K145" s="1410">
        <v>10</v>
      </c>
      <c r="L145" s="1410">
        <v>0.6</v>
      </c>
      <c r="M145" s="1410" t="s">
        <v>309</v>
      </c>
      <c r="N145" s="1413"/>
    </row>
    <row r="146" spans="1:14" ht="19.5">
      <c r="A146" s="53"/>
      <c r="B146" s="1410">
        <v>2</v>
      </c>
      <c r="C146" s="1410">
        <v>10.1</v>
      </c>
      <c r="D146" s="1411">
        <v>0.8</v>
      </c>
      <c r="E146" s="1412" t="s">
        <v>1225</v>
      </c>
      <c r="F146" s="1386" t="s">
        <v>29</v>
      </c>
      <c r="G146" s="1410">
        <v>860</v>
      </c>
      <c r="H146" s="1386" t="s">
        <v>1219</v>
      </c>
      <c r="I146" s="1386" t="s">
        <v>36</v>
      </c>
      <c r="J146" s="1386" t="s">
        <v>31</v>
      </c>
      <c r="K146" s="1410">
        <v>9</v>
      </c>
      <c r="L146" s="1410">
        <v>0.7</v>
      </c>
      <c r="M146" s="1410" t="s">
        <v>309</v>
      </c>
      <c r="N146" s="1413"/>
    </row>
    <row r="147" spans="1:14" ht="19.5">
      <c r="A147" s="53"/>
      <c r="B147" s="1410">
        <v>8</v>
      </c>
      <c r="C147" s="1410">
        <v>22</v>
      </c>
      <c r="D147" s="1411">
        <v>0.2</v>
      </c>
      <c r="E147" s="1412" t="s">
        <v>1225</v>
      </c>
      <c r="F147" s="1386" t="s">
        <v>29</v>
      </c>
      <c r="G147" s="1410">
        <v>730</v>
      </c>
      <c r="H147" s="1386" t="s">
        <v>1219</v>
      </c>
      <c r="I147" s="1386" t="s">
        <v>38</v>
      </c>
      <c r="J147" s="1386" t="s">
        <v>31</v>
      </c>
      <c r="K147" s="1410">
        <v>9</v>
      </c>
      <c r="L147" s="1410">
        <v>0.6</v>
      </c>
      <c r="M147" s="1410" t="s">
        <v>309</v>
      </c>
      <c r="N147" s="1413"/>
    </row>
    <row r="148" spans="1:14" ht="19.5">
      <c r="A148" s="53"/>
      <c r="B148" s="1410">
        <v>12</v>
      </c>
      <c r="C148" s="1410">
        <v>33</v>
      </c>
      <c r="D148" s="1411">
        <v>0.5</v>
      </c>
      <c r="E148" s="1412" t="s">
        <v>1225</v>
      </c>
      <c r="F148" s="1386" t="s">
        <v>29</v>
      </c>
      <c r="G148" s="1410">
        <v>750</v>
      </c>
      <c r="H148" s="1386" t="s">
        <v>1219</v>
      </c>
      <c r="I148" s="1386" t="s">
        <v>39</v>
      </c>
      <c r="J148" s="1386" t="s">
        <v>31</v>
      </c>
      <c r="K148" s="1410">
        <v>10.5</v>
      </c>
      <c r="L148" s="1410">
        <v>0.7</v>
      </c>
      <c r="M148" s="1410" t="s">
        <v>309</v>
      </c>
      <c r="N148" s="1413"/>
    </row>
    <row r="149" spans="1:14" ht="19.5">
      <c r="A149" s="53"/>
      <c r="B149" s="1410">
        <v>12</v>
      </c>
      <c r="C149" s="1410">
        <v>99</v>
      </c>
      <c r="D149" s="1411">
        <v>1</v>
      </c>
      <c r="E149" s="1412" t="s">
        <v>1225</v>
      </c>
      <c r="F149" s="1386" t="s">
        <v>29</v>
      </c>
      <c r="G149" s="1410">
        <v>720</v>
      </c>
      <c r="H149" s="1386" t="s">
        <v>1219</v>
      </c>
      <c r="I149" s="1386" t="s">
        <v>1040</v>
      </c>
      <c r="J149" s="1386" t="s">
        <v>31</v>
      </c>
      <c r="K149" s="1410">
        <v>9</v>
      </c>
      <c r="L149" s="1410">
        <v>0.6</v>
      </c>
      <c r="M149" s="1410" t="s">
        <v>309</v>
      </c>
      <c r="N149" s="1413"/>
    </row>
    <row r="150" spans="1:14" ht="19.5">
      <c r="A150" s="53"/>
      <c r="B150" s="1410">
        <v>23</v>
      </c>
      <c r="C150" s="1410">
        <v>3.1</v>
      </c>
      <c r="D150" s="1411">
        <v>1</v>
      </c>
      <c r="E150" s="1412" t="s">
        <v>1224</v>
      </c>
      <c r="F150" s="1386" t="s">
        <v>29</v>
      </c>
      <c r="G150" s="1410">
        <v>980</v>
      </c>
      <c r="H150" s="1386" t="s">
        <v>1219</v>
      </c>
      <c r="I150" s="1386" t="s">
        <v>36</v>
      </c>
      <c r="J150" s="1386" t="s">
        <v>31</v>
      </c>
      <c r="K150" s="1410">
        <v>9</v>
      </c>
      <c r="L150" s="1410">
        <v>0.4</v>
      </c>
      <c r="M150" s="1410" t="s">
        <v>309</v>
      </c>
      <c r="N150" s="1413"/>
    </row>
    <row r="151" spans="1:14" ht="19.5">
      <c r="A151" s="53"/>
      <c r="B151" s="1410">
        <v>23</v>
      </c>
      <c r="C151" s="1410">
        <v>3.2</v>
      </c>
      <c r="D151" s="1411">
        <v>0.8</v>
      </c>
      <c r="E151" s="1412" t="s">
        <v>1224</v>
      </c>
      <c r="F151" s="1386" t="s">
        <v>29</v>
      </c>
      <c r="G151" s="1410">
        <v>980</v>
      </c>
      <c r="H151" s="1386" t="s">
        <v>1219</v>
      </c>
      <c r="I151" s="1386" t="s">
        <v>39</v>
      </c>
      <c r="J151" s="1386" t="s">
        <v>31</v>
      </c>
      <c r="K151" s="1410">
        <v>9.5</v>
      </c>
      <c r="L151" s="1410">
        <v>0.4</v>
      </c>
      <c r="M151" s="1410" t="s">
        <v>309</v>
      </c>
      <c r="N151" s="1413"/>
    </row>
    <row r="152" spans="1:14" ht="19.5">
      <c r="A152" s="53"/>
      <c r="B152" s="1410">
        <v>23</v>
      </c>
      <c r="C152" s="1410">
        <v>16.1</v>
      </c>
      <c r="D152" s="1411">
        <v>1</v>
      </c>
      <c r="E152" s="1412" t="s">
        <v>1224</v>
      </c>
      <c r="F152" s="1386" t="s">
        <v>29</v>
      </c>
      <c r="G152" s="1410">
        <v>800</v>
      </c>
      <c r="H152" s="1386" t="s">
        <v>1219</v>
      </c>
      <c r="I152" s="1386" t="s">
        <v>38</v>
      </c>
      <c r="J152" s="1386" t="s">
        <v>31</v>
      </c>
      <c r="K152" s="1410">
        <v>10.2</v>
      </c>
      <c r="L152" s="1410">
        <v>0.7</v>
      </c>
      <c r="M152" s="1410" t="s">
        <v>309</v>
      </c>
      <c r="N152" s="1413"/>
    </row>
    <row r="153" spans="1:14" ht="19.5">
      <c r="A153" s="53"/>
      <c r="B153" s="1410">
        <v>27</v>
      </c>
      <c r="C153" s="1410">
        <v>13.1</v>
      </c>
      <c r="D153" s="1411">
        <v>0.9</v>
      </c>
      <c r="E153" s="1412" t="s">
        <v>1225</v>
      </c>
      <c r="F153" s="1386" t="s">
        <v>29</v>
      </c>
      <c r="G153" s="1410">
        <v>1020</v>
      </c>
      <c r="H153" s="1386" t="s">
        <v>1219</v>
      </c>
      <c r="I153" s="1386" t="s">
        <v>351</v>
      </c>
      <c r="J153" s="1386" t="s">
        <v>31</v>
      </c>
      <c r="K153" s="1410">
        <v>9.2</v>
      </c>
      <c r="L153" s="1410">
        <v>0.6</v>
      </c>
      <c r="M153" s="1410" t="s">
        <v>309</v>
      </c>
      <c r="N153" s="1413"/>
    </row>
    <row r="154" spans="1:14" ht="19.5">
      <c r="A154" s="53"/>
      <c r="B154" s="1410">
        <v>27</v>
      </c>
      <c r="C154" s="1410">
        <v>13.2</v>
      </c>
      <c r="D154" s="1411">
        <v>1</v>
      </c>
      <c r="E154" s="1412" t="s">
        <v>1225</v>
      </c>
      <c r="F154" s="1386" t="s">
        <v>29</v>
      </c>
      <c r="G154" s="1410">
        <v>1020</v>
      </c>
      <c r="H154" s="1386" t="s">
        <v>1219</v>
      </c>
      <c r="I154" s="1386" t="s">
        <v>36</v>
      </c>
      <c r="J154" s="1386" t="s">
        <v>31</v>
      </c>
      <c r="K154" s="1410">
        <v>9</v>
      </c>
      <c r="L154" s="1410">
        <v>0.6</v>
      </c>
      <c r="M154" s="1410" t="s">
        <v>309</v>
      </c>
      <c r="N154" s="1413"/>
    </row>
    <row r="155" spans="1:14" ht="19.5">
      <c r="A155" s="53"/>
      <c r="B155" s="1410">
        <v>27</v>
      </c>
      <c r="C155" s="1410">
        <v>20.2</v>
      </c>
      <c r="D155" s="1411">
        <v>0.8</v>
      </c>
      <c r="E155" s="1412" t="s">
        <v>1225</v>
      </c>
      <c r="F155" s="1386" t="s">
        <v>29</v>
      </c>
      <c r="G155" s="1410">
        <v>1020</v>
      </c>
      <c r="H155" s="1386" t="s">
        <v>1219</v>
      </c>
      <c r="I155" s="1386" t="s">
        <v>351</v>
      </c>
      <c r="J155" s="1386" t="s">
        <v>31</v>
      </c>
      <c r="K155" s="1410">
        <v>9.1</v>
      </c>
      <c r="L155" s="1410">
        <v>0.6</v>
      </c>
      <c r="M155" s="1410" t="s">
        <v>309</v>
      </c>
      <c r="N155" s="1413"/>
    </row>
    <row r="156" spans="1:14" ht="19.5">
      <c r="A156" s="53"/>
      <c r="B156" s="1410">
        <v>37</v>
      </c>
      <c r="C156" s="1410">
        <v>20.1</v>
      </c>
      <c r="D156" s="1411">
        <v>0.9</v>
      </c>
      <c r="E156" s="1412" t="s">
        <v>1224</v>
      </c>
      <c r="F156" s="1386" t="s">
        <v>29</v>
      </c>
      <c r="G156" s="1410">
        <v>840</v>
      </c>
      <c r="H156" s="1386" t="s">
        <v>1219</v>
      </c>
      <c r="I156" s="1386" t="s">
        <v>1037</v>
      </c>
      <c r="J156" s="1386" t="s">
        <v>31</v>
      </c>
      <c r="K156" s="1410">
        <v>9.8</v>
      </c>
      <c r="L156" s="1410">
        <v>0.7</v>
      </c>
      <c r="M156" s="1410" t="s">
        <v>309</v>
      </c>
      <c r="N156" s="1413"/>
    </row>
    <row r="157" spans="1:14" ht="19.5">
      <c r="A157" s="53"/>
      <c r="B157" s="1410">
        <v>34</v>
      </c>
      <c r="C157" s="1410">
        <v>23.1</v>
      </c>
      <c r="D157" s="1411">
        <v>0.5</v>
      </c>
      <c r="E157" s="1412" t="s">
        <v>1224</v>
      </c>
      <c r="F157" s="1386" t="s">
        <v>29</v>
      </c>
      <c r="G157" s="1410">
        <v>750</v>
      </c>
      <c r="H157" s="1386" t="s">
        <v>1219</v>
      </c>
      <c r="I157" s="1386" t="s">
        <v>1236</v>
      </c>
      <c r="J157" s="1386" t="s">
        <v>31</v>
      </c>
      <c r="K157" s="1410">
        <v>9.8</v>
      </c>
      <c r="L157" s="1410">
        <v>0.7</v>
      </c>
      <c r="M157" s="1410" t="s">
        <v>309</v>
      </c>
      <c r="N157" s="1413"/>
    </row>
    <row r="158" spans="1:14" ht="19.5">
      <c r="A158" s="53"/>
      <c r="B158" s="1410">
        <v>35</v>
      </c>
      <c r="C158" s="1410">
        <v>28.1</v>
      </c>
      <c r="D158" s="1411">
        <v>1</v>
      </c>
      <c r="E158" s="1412" t="s">
        <v>1224</v>
      </c>
      <c r="F158" s="1386" t="s">
        <v>29</v>
      </c>
      <c r="G158" s="1410">
        <v>760</v>
      </c>
      <c r="H158" s="1386" t="s">
        <v>1219</v>
      </c>
      <c r="I158" s="1386" t="s">
        <v>1236</v>
      </c>
      <c r="J158" s="1386" t="s">
        <v>31</v>
      </c>
      <c r="K158" s="1410">
        <v>9.2</v>
      </c>
      <c r="L158" s="1410">
        <v>0.7</v>
      </c>
      <c r="M158" s="1410" t="s">
        <v>309</v>
      </c>
      <c r="N158" s="1413"/>
    </row>
    <row r="159" spans="1:14" ht="14.25">
      <c r="A159" s="1414" t="s">
        <v>312</v>
      </c>
      <c r="B159" s="737"/>
      <c r="C159" s="737"/>
      <c r="D159" s="1390">
        <f>D158+D157+D156+D155+D154+D153+D152+D151+D150+D149+D148+D147+D146+D145</f>
        <v>10.9</v>
      </c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ht="19.5">
      <c r="A160" s="735" t="s">
        <v>21</v>
      </c>
      <c r="B160" s="1417">
        <v>6</v>
      </c>
      <c r="C160" s="1417">
        <v>12.1</v>
      </c>
      <c r="D160" s="1417">
        <v>0.8</v>
      </c>
      <c r="E160" s="1412" t="s">
        <v>1224</v>
      </c>
      <c r="F160" s="1386" t="s">
        <v>1237</v>
      </c>
      <c r="G160" s="1386">
        <v>980</v>
      </c>
      <c r="H160" s="1386" t="s">
        <v>1219</v>
      </c>
      <c r="I160" s="1385" t="s">
        <v>1232</v>
      </c>
      <c r="J160" s="1386" t="s">
        <v>31</v>
      </c>
      <c r="K160" s="1386">
        <v>7</v>
      </c>
      <c r="L160" s="1386">
        <v>1.2</v>
      </c>
      <c r="M160" s="1418" t="s">
        <v>1029</v>
      </c>
      <c r="N160" s="1413" t="s">
        <v>34</v>
      </c>
    </row>
    <row r="161" spans="1:14" ht="19.5">
      <c r="A161" s="53"/>
      <c r="B161" s="1417">
        <v>6</v>
      </c>
      <c r="C161" s="1417">
        <v>12.3</v>
      </c>
      <c r="D161" s="1417">
        <v>0.4</v>
      </c>
      <c r="E161" s="1412" t="s">
        <v>1224</v>
      </c>
      <c r="F161" s="1386" t="s">
        <v>1237</v>
      </c>
      <c r="G161" s="1386">
        <v>980</v>
      </c>
      <c r="H161" s="1386" t="s">
        <v>1219</v>
      </c>
      <c r="I161" s="1385" t="s">
        <v>40</v>
      </c>
      <c r="J161" s="1386" t="s">
        <v>31</v>
      </c>
      <c r="K161" s="1386">
        <v>7.5</v>
      </c>
      <c r="L161" s="1386">
        <v>1.2</v>
      </c>
      <c r="M161" s="1418" t="s">
        <v>1029</v>
      </c>
      <c r="N161" s="1413" t="s">
        <v>34</v>
      </c>
    </row>
    <row r="162" spans="1:14" ht="19.5">
      <c r="A162" s="53"/>
      <c r="B162" s="1417">
        <v>6</v>
      </c>
      <c r="C162" s="1417">
        <v>22.1</v>
      </c>
      <c r="D162" s="1417">
        <v>0.7</v>
      </c>
      <c r="E162" s="1412" t="s">
        <v>1224</v>
      </c>
      <c r="F162" s="1386" t="s">
        <v>1237</v>
      </c>
      <c r="G162" s="1386">
        <v>825</v>
      </c>
      <c r="H162" s="1386" t="s">
        <v>1219</v>
      </c>
      <c r="I162" s="1385" t="s">
        <v>41</v>
      </c>
      <c r="J162" s="1386" t="s">
        <v>31</v>
      </c>
      <c r="K162" s="1386">
        <v>7.5</v>
      </c>
      <c r="L162" s="1386">
        <v>1.2</v>
      </c>
      <c r="M162" s="1418" t="s">
        <v>1029</v>
      </c>
      <c r="N162" s="1413" t="s">
        <v>34</v>
      </c>
    </row>
    <row r="163" spans="1:14" ht="19.5">
      <c r="A163" s="53"/>
      <c r="B163" s="1417">
        <v>10</v>
      </c>
      <c r="C163" s="1417">
        <v>45.1</v>
      </c>
      <c r="D163" s="1417">
        <v>1</v>
      </c>
      <c r="E163" s="1412" t="s">
        <v>1224</v>
      </c>
      <c r="F163" s="1386" t="s">
        <v>1237</v>
      </c>
      <c r="G163" s="1386">
        <v>750</v>
      </c>
      <c r="H163" s="1386" t="s">
        <v>1219</v>
      </c>
      <c r="I163" s="1385" t="s">
        <v>1238</v>
      </c>
      <c r="J163" s="1386" t="s">
        <v>31</v>
      </c>
      <c r="K163" s="1386">
        <v>7.4</v>
      </c>
      <c r="L163" s="1386">
        <v>1.2</v>
      </c>
      <c r="M163" s="1418" t="s">
        <v>1029</v>
      </c>
      <c r="N163" s="1413" t="s">
        <v>34</v>
      </c>
    </row>
    <row r="164" spans="1:14" ht="19.5">
      <c r="A164" s="53"/>
      <c r="B164" s="1417">
        <v>12</v>
      </c>
      <c r="C164" s="1417">
        <v>39.1</v>
      </c>
      <c r="D164" s="1417">
        <v>0.8</v>
      </c>
      <c r="E164" s="1412" t="s">
        <v>1225</v>
      </c>
      <c r="F164" s="1386" t="s">
        <v>1237</v>
      </c>
      <c r="G164" s="1386">
        <v>840</v>
      </c>
      <c r="H164" s="1386" t="s">
        <v>1219</v>
      </c>
      <c r="I164" s="1386" t="s">
        <v>1239</v>
      </c>
      <c r="J164" s="1386" t="s">
        <v>31</v>
      </c>
      <c r="K164" s="1386">
        <v>9.2</v>
      </c>
      <c r="L164" s="1386">
        <v>1.2</v>
      </c>
      <c r="M164" s="1418" t="s">
        <v>1029</v>
      </c>
      <c r="N164" s="1413" t="s">
        <v>34</v>
      </c>
    </row>
    <row r="165" spans="1:14" ht="19.5">
      <c r="A165" s="53"/>
      <c r="B165" s="1417">
        <v>13</v>
      </c>
      <c r="C165" s="1417">
        <v>10.2</v>
      </c>
      <c r="D165" s="1417">
        <v>0.4</v>
      </c>
      <c r="E165" s="1412" t="s">
        <v>1225</v>
      </c>
      <c r="F165" s="1386" t="s">
        <v>1237</v>
      </c>
      <c r="G165" s="1386">
        <v>730</v>
      </c>
      <c r="H165" s="1386" t="s">
        <v>1219</v>
      </c>
      <c r="I165" s="1385" t="s">
        <v>1240</v>
      </c>
      <c r="J165" s="1386" t="s">
        <v>31</v>
      </c>
      <c r="K165" s="1386">
        <v>8</v>
      </c>
      <c r="L165" s="1386">
        <v>1.2</v>
      </c>
      <c r="M165" s="1418" t="s">
        <v>1029</v>
      </c>
      <c r="N165" s="1413" t="s">
        <v>34</v>
      </c>
    </row>
    <row r="166" spans="1:14" ht="19.5">
      <c r="A166" s="53"/>
      <c r="B166" s="1417">
        <v>13</v>
      </c>
      <c r="C166" s="1417">
        <v>18.5</v>
      </c>
      <c r="D166" s="1417">
        <v>0.7</v>
      </c>
      <c r="E166" s="1412" t="s">
        <v>1225</v>
      </c>
      <c r="F166" s="1386" t="s">
        <v>1237</v>
      </c>
      <c r="G166" s="1386">
        <v>780</v>
      </c>
      <c r="H166" s="1386" t="s">
        <v>1219</v>
      </c>
      <c r="I166" s="1385" t="s">
        <v>40</v>
      </c>
      <c r="J166" s="1386" t="s">
        <v>31</v>
      </c>
      <c r="K166" s="1386">
        <v>7</v>
      </c>
      <c r="L166" s="1386">
        <v>1.2</v>
      </c>
      <c r="M166" s="1418" t="s">
        <v>1029</v>
      </c>
      <c r="N166" s="1413" t="s">
        <v>34</v>
      </c>
    </row>
    <row r="167" spans="1:14" ht="19.5">
      <c r="A167" s="53"/>
      <c r="B167" s="1417">
        <v>13</v>
      </c>
      <c r="C167" s="1417">
        <v>24.1</v>
      </c>
      <c r="D167" s="1417">
        <v>0.5</v>
      </c>
      <c r="E167" s="1412" t="s">
        <v>1225</v>
      </c>
      <c r="F167" s="1386" t="s">
        <v>1237</v>
      </c>
      <c r="G167" s="1386">
        <v>850</v>
      </c>
      <c r="H167" s="1386" t="s">
        <v>1219</v>
      </c>
      <c r="I167" s="1385" t="s">
        <v>40</v>
      </c>
      <c r="J167" s="1386" t="s">
        <v>31</v>
      </c>
      <c r="K167" s="1386">
        <v>7.1</v>
      </c>
      <c r="L167" s="1386">
        <v>1.1</v>
      </c>
      <c r="M167" s="1418" t="s">
        <v>1029</v>
      </c>
      <c r="N167" s="1413" t="s">
        <v>34</v>
      </c>
    </row>
    <row r="168" spans="1:14" ht="19.5">
      <c r="A168" s="53"/>
      <c r="B168" s="1417">
        <v>13</v>
      </c>
      <c r="C168" s="1417">
        <v>24.2</v>
      </c>
      <c r="D168" s="1419">
        <v>0.5</v>
      </c>
      <c r="E168" s="1412" t="s">
        <v>1225</v>
      </c>
      <c r="F168" s="1386" t="s">
        <v>1237</v>
      </c>
      <c r="G168" s="1386">
        <v>850</v>
      </c>
      <c r="H168" s="1386" t="s">
        <v>1219</v>
      </c>
      <c r="I168" s="1385" t="s">
        <v>40</v>
      </c>
      <c r="J168" s="1386" t="s">
        <v>31</v>
      </c>
      <c r="K168" s="1386">
        <v>7.34</v>
      </c>
      <c r="L168" s="1386">
        <v>1.2</v>
      </c>
      <c r="M168" s="1418" t="s">
        <v>1029</v>
      </c>
      <c r="N168" s="1413" t="s">
        <v>34</v>
      </c>
    </row>
    <row r="169" spans="1:14" ht="19.5">
      <c r="A169" s="53"/>
      <c r="B169" s="1417">
        <v>13</v>
      </c>
      <c r="C169" s="1417">
        <v>13.2</v>
      </c>
      <c r="D169" s="1419">
        <v>1</v>
      </c>
      <c r="E169" s="1412" t="s">
        <v>1225</v>
      </c>
      <c r="F169" s="1386" t="s">
        <v>1237</v>
      </c>
      <c r="G169" s="1386">
        <v>800</v>
      </c>
      <c r="H169" s="1386" t="s">
        <v>1219</v>
      </c>
      <c r="I169" s="1385" t="s">
        <v>1241</v>
      </c>
      <c r="J169" s="1386" t="s">
        <v>31</v>
      </c>
      <c r="K169" s="1386">
        <v>8</v>
      </c>
      <c r="L169" s="1386">
        <v>1.2</v>
      </c>
      <c r="M169" s="1418" t="s">
        <v>1029</v>
      </c>
      <c r="N169" s="1413" t="s">
        <v>34</v>
      </c>
    </row>
    <row r="170" spans="1:14" ht="19.5">
      <c r="A170" s="53"/>
      <c r="B170" s="1417">
        <v>13</v>
      </c>
      <c r="C170" s="1417">
        <v>18.1</v>
      </c>
      <c r="D170" s="1419">
        <v>0.8</v>
      </c>
      <c r="E170" s="1412" t="s">
        <v>1225</v>
      </c>
      <c r="F170" s="1386" t="s">
        <v>1237</v>
      </c>
      <c r="G170" s="1386">
        <v>780</v>
      </c>
      <c r="H170" s="1386" t="s">
        <v>1219</v>
      </c>
      <c r="I170" s="1385" t="s">
        <v>1241</v>
      </c>
      <c r="J170" s="1386" t="s">
        <v>31</v>
      </c>
      <c r="K170" s="1386">
        <v>8.04</v>
      </c>
      <c r="L170" s="1386">
        <v>1.2</v>
      </c>
      <c r="M170" s="1418" t="s">
        <v>1029</v>
      </c>
      <c r="N170" s="1413" t="s">
        <v>34</v>
      </c>
    </row>
    <row r="171" spans="1:14" ht="19.5">
      <c r="A171" s="53"/>
      <c r="B171" s="1417">
        <v>13</v>
      </c>
      <c r="C171" s="1417">
        <v>18.2</v>
      </c>
      <c r="D171" s="1419">
        <v>1</v>
      </c>
      <c r="E171" s="1412" t="s">
        <v>1225</v>
      </c>
      <c r="F171" s="1386" t="s">
        <v>1237</v>
      </c>
      <c r="G171" s="1386">
        <v>780</v>
      </c>
      <c r="H171" s="1386" t="s">
        <v>1219</v>
      </c>
      <c r="I171" s="1385" t="s">
        <v>1242</v>
      </c>
      <c r="J171" s="1386" t="s">
        <v>31</v>
      </c>
      <c r="K171" s="1386">
        <v>7.5</v>
      </c>
      <c r="L171" s="1386">
        <v>1.2</v>
      </c>
      <c r="M171" s="1418" t="s">
        <v>1029</v>
      </c>
      <c r="N171" s="1413" t="s">
        <v>34</v>
      </c>
    </row>
    <row r="172" spans="1:14" ht="19.5">
      <c r="A172" s="53"/>
      <c r="B172" s="1417">
        <v>13</v>
      </c>
      <c r="C172" s="1417">
        <v>18.6</v>
      </c>
      <c r="D172" s="1417">
        <v>0.4</v>
      </c>
      <c r="E172" s="1412" t="s">
        <v>1225</v>
      </c>
      <c r="F172" s="1386" t="s">
        <v>1237</v>
      </c>
      <c r="G172" s="1386">
        <v>780</v>
      </c>
      <c r="H172" s="1386" t="s">
        <v>1219</v>
      </c>
      <c r="I172" s="1385" t="s">
        <v>40</v>
      </c>
      <c r="J172" s="1386" t="s">
        <v>31</v>
      </c>
      <c r="K172" s="1386">
        <v>6.7</v>
      </c>
      <c r="L172" s="1386">
        <v>1.2</v>
      </c>
      <c r="M172" s="1418" t="s">
        <v>1029</v>
      </c>
      <c r="N172" s="1413" t="s">
        <v>34</v>
      </c>
    </row>
    <row r="173" spans="1:14" ht="19.5">
      <c r="A173" s="53"/>
      <c r="B173" s="1417">
        <v>13</v>
      </c>
      <c r="C173" s="1417">
        <v>18.7</v>
      </c>
      <c r="D173" s="1417">
        <v>0.8</v>
      </c>
      <c r="E173" s="1412" t="s">
        <v>1225</v>
      </c>
      <c r="F173" s="1386" t="s">
        <v>1237</v>
      </c>
      <c r="G173" s="1386">
        <v>780</v>
      </c>
      <c r="H173" s="1386" t="s">
        <v>1219</v>
      </c>
      <c r="I173" s="1385" t="s">
        <v>1242</v>
      </c>
      <c r="J173" s="1386" t="s">
        <v>31</v>
      </c>
      <c r="K173" s="1386">
        <v>7.7</v>
      </c>
      <c r="L173" s="1386">
        <v>1.2</v>
      </c>
      <c r="M173" s="1418" t="s">
        <v>1029</v>
      </c>
      <c r="N173" s="1413" t="s">
        <v>34</v>
      </c>
    </row>
    <row r="174" spans="1:14" ht="19.5">
      <c r="A174" s="53"/>
      <c r="B174" s="1417">
        <v>17</v>
      </c>
      <c r="C174" s="1417">
        <v>20.1</v>
      </c>
      <c r="D174" s="1417">
        <v>0.8</v>
      </c>
      <c r="E174" s="1412" t="s">
        <v>1224</v>
      </c>
      <c r="F174" s="1386" t="s">
        <v>1237</v>
      </c>
      <c r="G174" s="1386">
        <v>790</v>
      </c>
      <c r="H174" s="1386" t="s">
        <v>1219</v>
      </c>
      <c r="I174" s="1385" t="s">
        <v>1232</v>
      </c>
      <c r="J174" s="1386" t="s">
        <v>31</v>
      </c>
      <c r="K174" s="1386">
        <v>9</v>
      </c>
      <c r="L174" s="1386">
        <v>1.2</v>
      </c>
      <c r="M174" s="1418" t="s">
        <v>1029</v>
      </c>
      <c r="N174" s="1413" t="s">
        <v>34</v>
      </c>
    </row>
    <row r="175" spans="1:14" ht="14.25">
      <c r="A175" s="1414" t="s">
        <v>312</v>
      </c>
      <c r="B175" s="737"/>
      <c r="C175" s="737"/>
      <c r="D175" s="1390">
        <f>D174+D173+D172+D171+D170+D169+D168+D167+D166+D165+D164+D163+D162+D161+D160</f>
        <v>10.6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ht="19.5">
      <c r="A176" s="735" t="s">
        <v>22</v>
      </c>
      <c r="B176" s="1418">
        <v>2</v>
      </c>
      <c r="C176" s="1418">
        <v>1.2</v>
      </c>
      <c r="D176" s="1420">
        <v>0.9</v>
      </c>
      <c r="E176" s="1412" t="s">
        <v>1224</v>
      </c>
      <c r="F176" s="1386" t="s">
        <v>352</v>
      </c>
      <c r="G176" s="1410">
        <v>970</v>
      </c>
      <c r="H176" s="1386" t="s">
        <v>1219</v>
      </c>
      <c r="I176" s="1386" t="s">
        <v>362</v>
      </c>
      <c r="J176" s="1386" t="s">
        <v>31</v>
      </c>
      <c r="K176" s="1418">
        <v>9</v>
      </c>
      <c r="L176" s="1418">
        <v>0.5</v>
      </c>
      <c r="M176" s="1410" t="s">
        <v>309</v>
      </c>
      <c r="N176" s="1413"/>
    </row>
    <row r="177" spans="1:14" ht="19.5">
      <c r="A177" s="782"/>
      <c r="B177" s="1418">
        <v>2</v>
      </c>
      <c r="C177" s="1418">
        <v>1.3</v>
      </c>
      <c r="D177" s="1420">
        <v>0.9</v>
      </c>
      <c r="E177" s="1412" t="s">
        <v>1224</v>
      </c>
      <c r="F177" s="1386" t="s">
        <v>352</v>
      </c>
      <c r="G177" s="1410">
        <v>970</v>
      </c>
      <c r="H177" s="1386" t="s">
        <v>1219</v>
      </c>
      <c r="I177" s="1386" t="s">
        <v>1243</v>
      </c>
      <c r="J177" s="1386" t="s">
        <v>31</v>
      </c>
      <c r="K177" s="1418">
        <v>11</v>
      </c>
      <c r="L177" s="1418">
        <v>0.6</v>
      </c>
      <c r="M177" s="1410" t="s">
        <v>309</v>
      </c>
      <c r="N177" s="1413"/>
    </row>
    <row r="178" spans="1:14" ht="19.5">
      <c r="A178" s="782"/>
      <c r="B178" s="1418">
        <v>2</v>
      </c>
      <c r="C178" s="1418">
        <v>1.4</v>
      </c>
      <c r="D178" s="1420">
        <v>0.9</v>
      </c>
      <c r="E178" s="1412" t="s">
        <v>1224</v>
      </c>
      <c r="F178" s="1386" t="s">
        <v>352</v>
      </c>
      <c r="G178" s="1410">
        <v>970</v>
      </c>
      <c r="H178" s="1386" t="s">
        <v>1219</v>
      </c>
      <c r="I178" s="1386" t="s">
        <v>1244</v>
      </c>
      <c r="J178" s="1386" t="s">
        <v>31</v>
      </c>
      <c r="K178" s="1418">
        <v>8</v>
      </c>
      <c r="L178" s="1418">
        <v>0.5</v>
      </c>
      <c r="M178" s="1418" t="s">
        <v>1029</v>
      </c>
      <c r="N178" s="1413" t="s">
        <v>1245</v>
      </c>
    </row>
    <row r="179" spans="1:14" ht="19.5">
      <c r="A179" s="782"/>
      <c r="B179" s="1418">
        <v>20</v>
      </c>
      <c r="C179" s="1418">
        <v>28</v>
      </c>
      <c r="D179" s="1420">
        <v>0.9</v>
      </c>
      <c r="E179" s="1412" t="s">
        <v>1224</v>
      </c>
      <c r="F179" s="1386" t="s">
        <v>352</v>
      </c>
      <c r="G179" s="1410">
        <v>810</v>
      </c>
      <c r="H179" s="1386" t="s">
        <v>1219</v>
      </c>
      <c r="I179" s="1386" t="s">
        <v>776</v>
      </c>
      <c r="J179" s="1386" t="s">
        <v>31</v>
      </c>
      <c r="K179" s="1418">
        <v>12</v>
      </c>
      <c r="L179" s="1418">
        <v>0.4</v>
      </c>
      <c r="M179" s="1410" t="s">
        <v>309</v>
      </c>
      <c r="N179" s="1413"/>
    </row>
    <row r="180" spans="1:14" ht="14.25">
      <c r="A180" s="1414" t="s">
        <v>312</v>
      </c>
      <c r="B180" s="737"/>
      <c r="C180" s="737"/>
      <c r="D180" s="1390">
        <f>D179+D178+D177+D176</f>
        <v>3.6</v>
      </c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ht="14.25">
      <c r="A181" s="1421" t="s">
        <v>394</v>
      </c>
      <c r="B181" s="54"/>
      <c r="C181" s="54"/>
      <c r="D181" s="1409">
        <f>D180+D175+D159+D144+D137+D132</f>
        <v>51.1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</sheetData>
  <sheetProtection/>
  <mergeCells count="31">
    <mergeCell ref="Y8:Y10"/>
    <mergeCell ref="R8:R10"/>
    <mergeCell ref="D5:D10"/>
    <mergeCell ref="J5:J10"/>
    <mergeCell ref="I5:I10"/>
    <mergeCell ref="B5:B10"/>
    <mergeCell ref="A105:N105"/>
    <mergeCell ref="C5:C10"/>
    <mergeCell ref="O8:O10"/>
    <mergeCell ref="W8:W10"/>
    <mergeCell ref="A2:Y2"/>
    <mergeCell ref="A3:Y3"/>
    <mergeCell ref="G5:G10"/>
    <mergeCell ref="F5:F10"/>
    <mergeCell ref="E5:E10"/>
    <mergeCell ref="A5:A10"/>
    <mergeCell ref="M5:Y6"/>
    <mergeCell ref="L5:L10"/>
    <mergeCell ref="K5:K10"/>
    <mergeCell ref="T8:T10"/>
    <mergeCell ref="A106:N106"/>
    <mergeCell ref="M7:M10"/>
    <mergeCell ref="N7:Y7"/>
    <mergeCell ref="S8:S10"/>
    <mergeCell ref="P8:P10"/>
    <mergeCell ref="V8:V10"/>
    <mergeCell ref="U8:U10"/>
    <mergeCell ref="Q8:Q10"/>
    <mergeCell ref="H5:H10"/>
    <mergeCell ref="N8:N10"/>
    <mergeCell ref="X8:X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U110"/>
  <sheetViews>
    <sheetView zoomScalePageLayoutView="0" workbookViewId="0" topLeftCell="A1">
      <selection activeCell="A52" sqref="A52:U52"/>
    </sheetView>
  </sheetViews>
  <sheetFormatPr defaultColWidth="9.140625" defaultRowHeight="15"/>
  <cols>
    <col min="1" max="1" width="22.8515625" style="0" customWidth="1"/>
    <col min="2" max="2" width="9.00390625" style="0" customWidth="1"/>
    <col min="4" max="4" width="11.421875" style="0" customWidth="1"/>
    <col min="5" max="5" width="10.421875" style="0" bestFit="1" customWidth="1"/>
    <col min="9" max="9" width="11.8515625" style="0" customWidth="1"/>
    <col min="10" max="10" width="13.28125" style="0" customWidth="1"/>
    <col min="11" max="11" width="10.8515625" style="0" customWidth="1"/>
    <col min="12" max="12" width="28.140625" style="0" customWidth="1"/>
    <col min="13" max="13" width="13.00390625" style="0" customWidth="1"/>
    <col min="21" max="21" width="14.7109375" style="0" customWidth="1"/>
  </cols>
  <sheetData>
    <row r="1" spans="1:20" ht="14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2231"/>
      <c r="B2" s="2231"/>
      <c r="C2" s="740"/>
      <c r="D2" s="746"/>
      <c r="E2" s="747"/>
      <c r="F2" s="746"/>
      <c r="G2" s="748"/>
      <c r="H2" s="2232" t="s">
        <v>440</v>
      </c>
      <c r="I2" s="2232"/>
      <c r="J2" s="2232"/>
      <c r="K2" s="2232"/>
      <c r="L2" s="748"/>
      <c r="M2" s="749"/>
      <c r="N2" s="2233"/>
      <c r="O2" s="2233"/>
      <c r="P2" s="2233"/>
      <c r="Q2" s="2233"/>
      <c r="R2" s="2233"/>
      <c r="S2" s="2233"/>
      <c r="T2" s="2233"/>
    </row>
    <row r="3" spans="1:20" ht="15">
      <c r="A3" s="2231"/>
      <c r="B3" s="2231"/>
      <c r="C3" s="748"/>
      <c r="D3" s="2232" t="s">
        <v>2023</v>
      </c>
      <c r="E3" s="2232"/>
      <c r="F3" s="2232"/>
      <c r="G3" s="2232"/>
      <c r="H3" s="2232"/>
      <c r="I3" s="2232"/>
      <c r="J3" s="2232"/>
      <c r="K3" s="2232"/>
      <c r="L3" s="2232"/>
      <c r="M3" s="2232"/>
      <c r="N3" s="2233"/>
      <c r="O3" s="2233"/>
      <c r="P3" s="2233"/>
      <c r="Q3" s="2233"/>
      <c r="R3" s="2233"/>
      <c r="S3" s="2233"/>
      <c r="T3" s="2233"/>
    </row>
    <row r="4" spans="1:20" ht="15">
      <c r="A4" s="2231"/>
      <c r="B4" s="2231"/>
      <c r="C4" s="748"/>
      <c r="D4" s="2232" t="s">
        <v>737</v>
      </c>
      <c r="E4" s="2232"/>
      <c r="F4" s="2232"/>
      <c r="G4" s="2232"/>
      <c r="H4" s="2232"/>
      <c r="I4" s="2232"/>
      <c r="J4" s="2232"/>
      <c r="K4" s="2232"/>
      <c r="L4" s="2232"/>
      <c r="M4" s="2232"/>
      <c r="N4" s="2232"/>
      <c r="O4" s="748"/>
      <c r="P4" s="2233"/>
      <c r="Q4" s="2233"/>
      <c r="R4" s="2233"/>
      <c r="S4" s="2233"/>
      <c r="T4" s="2233"/>
    </row>
    <row r="5" spans="1:20" ht="15">
      <c r="A5" s="2231"/>
      <c r="B5" s="2231"/>
      <c r="C5" s="748"/>
      <c r="D5" s="746"/>
      <c r="E5" s="747"/>
      <c r="F5" s="746"/>
      <c r="G5" s="748"/>
      <c r="H5" s="748"/>
      <c r="I5" s="748"/>
      <c r="J5" s="748"/>
      <c r="K5" s="748"/>
      <c r="L5" s="748"/>
      <c r="M5" s="751"/>
      <c r="N5" s="751"/>
      <c r="O5" s="749"/>
      <c r="P5" s="749"/>
      <c r="Q5" s="749"/>
      <c r="R5" s="749"/>
      <c r="S5" s="749"/>
      <c r="T5" s="749"/>
    </row>
    <row r="6" spans="1:20" ht="15">
      <c r="A6" s="2238" t="s">
        <v>738</v>
      </c>
      <c r="B6" s="2235" t="s">
        <v>247</v>
      </c>
      <c r="C6" s="2235" t="s">
        <v>248</v>
      </c>
      <c r="D6" s="2239" t="s">
        <v>249</v>
      </c>
      <c r="E6" s="2236" t="s">
        <v>725</v>
      </c>
      <c r="F6" s="2239" t="s">
        <v>739</v>
      </c>
      <c r="G6" s="2235" t="s">
        <v>252</v>
      </c>
      <c r="H6" s="2235" t="s">
        <v>443</v>
      </c>
      <c r="I6" s="2234" t="s">
        <v>740</v>
      </c>
      <c r="J6" s="2234"/>
      <c r="K6" s="2235" t="s">
        <v>255</v>
      </c>
      <c r="L6" s="2238" t="s">
        <v>256</v>
      </c>
      <c r="M6" s="2234" t="s">
        <v>741</v>
      </c>
      <c r="N6" s="2234"/>
      <c r="O6" s="2234"/>
      <c r="P6" s="2234"/>
      <c r="Q6" s="2234"/>
      <c r="R6" s="2234"/>
      <c r="S6" s="2234"/>
      <c r="T6" s="2234"/>
    </row>
    <row r="7" spans="1:20" ht="15">
      <c r="A7" s="2238"/>
      <c r="B7" s="2235"/>
      <c r="C7" s="2235"/>
      <c r="D7" s="2239"/>
      <c r="E7" s="2236"/>
      <c r="F7" s="2239"/>
      <c r="G7" s="2235"/>
      <c r="H7" s="2235"/>
      <c r="I7" s="2235" t="s">
        <v>514</v>
      </c>
      <c r="J7" s="2235" t="s">
        <v>742</v>
      </c>
      <c r="K7" s="2235"/>
      <c r="L7" s="2238"/>
      <c r="M7" s="2236" t="s">
        <v>743</v>
      </c>
      <c r="N7" s="2237" t="s">
        <v>744</v>
      </c>
      <c r="O7" s="2237"/>
      <c r="P7" s="2237"/>
      <c r="Q7" s="2237"/>
      <c r="R7" s="2237"/>
      <c r="S7" s="2237"/>
      <c r="T7" s="2237"/>
    </row>
    <row r="8" spans="1:20" ht="52.5" customHeight="1">
      <c r="A8" s="2238"/>
      <c r="B8" s="2235"/>
      <c r="C8" s="2235"/>
      <c r="D8" s="2239"/>
      <c r="E8" s="2236"/>
      <c r="F8" s="2239"/>
      <c r="G8" s="2235"/>
      <c r="H8" s="2235"/>
      <c r="I8" s="2235"/>
      <c r="J8" s="2235"/>
      <c r="K8" s="2235"/>
      <c r="L8" s="2238"/>
      <c r="M8" s="2236"/>
      <c r="N8" s="752" t="s">
        <v>403</v>
      </c>
      <c r="O8" s="752" t="s">
        <v>478</v>
      </c>
      <c r="P8" s="752" t="s">
        <v>671</v>
      </c>
      <c r="Q8" s="752" t="s">
        <v>408</v>
      </c>
      <c r="R8" s="752" t="s">
        <v>449</v>
      </c>
      <c r="S8" s="752" t="s">
        <v>404</v>
      </c>
      <c r="T8" s="752" t="s">
        <v>447</v>
      </c>
    </row>
    <row r="9" spans="1:20" ht="15">
      <c r="A9" s="753">
        <v>1</v>
      </c>
      <c r="B9" s="753">
        <v>2</v>
      </c>
      <c r="C9" s="753">
        <v>3</v>
      </c>
      <c r="D9" s="754">
        <v>4</v>
      </c>
      <c r="E9" s="755">
        <v>5</v>
      </c>
      <c r="F9" s="754">
        <v>6</v>
      </c>
      <c r="G9" s="753">
        <v>7</v>
      </c>
      <c r="H9" s="753">
        <v>8</v>
      </c>
      <c r="I9" s="753">
        <v>9</v>
      </c>
      <c r="J9" s="753">
        <v>10</v>
      </c>
      <c r="K9" s="753">
        <v>11</v>
      </c>
      <c r="L9" s="753">
        <v>12</v>
      </c>
      <c r="M9" s="753">
        <v>13</v>
      </c>
      <c r="N9" s="753">
        <v>14</v>
      </c>
      <c r="O9" s="753">
        <v>15</v>
      </c>
      <c r="P9" s="753">
        <v>16</v>
      </c>
      <c r="Q9" s="753">
        <v>17</v>
      </c>
      <c r="R9" s="753">
        <v>18</v>
      </c>
      <c r="S9" s="753">
        <v>19</v>
      </c>
      <c r="T9" s="753">
        <v>20</v>
      </c>
    </row>
    <row r="10" spans="1:20" ht="15">
      <c r="A10" s="2240" t="s">
        <v>747</v>
      </c>
      <c r="B10" s="2241"/>
      <c r="C10" s="2241"/>
      <c r="D10" s="2241"/>
      <c r="E10" s="2241"/>
      <c r="F10" s="2241"/>
      <c r="G10" s="2241"/>
      <c r="H10" s="2241"/>
      <c r="I10" s="2241"/>
      <c r="J10" s="2241"/>
      <c r="K10" s="2241"/>
      <c r="L10" s="2241"/>
      <c r="M10" s="2241"/>
      <c r="N10" s="2241"/>
      <c r="O10" s="2241"/>
      <c r="P10" s="2241"/>
      <c r="Q10" s="2241"/>
      <c r="R10" s="2241"/>
      <c r="S10" s="2241"/>
      <c r="T10" s="2242"/>
    </row>
    <row r="11" spans="1:20" ht="30.75">
      <c r="A11" s="742" t="s">
        <v>749</v>
      </c>
      <c r="B11" s="742">
        <v>1</v>
      </c>
      <c r="C11" s="742">
        <v>9</v>
      </c>
      <c r="D11" s="958" t="s">
        <v>2024</v>
      </c>
      <c r="E11" s="959">
        <v>0.7</v>
      </c>
      <c r="F11" s="958" t="s">
        <v>478</v>
      </c>
      <c r="G11" s="742" t="s">
        <v>169</v>
      </c>
      <c r="H11" s="742" t="s">
        <v>1044</v>
      </c>
      <c r="I11" s="742" t="s">
        <v>170</v>
      </c>
      <c r="J11" s="742" t="s">
        <v>171</v>
      </c>
      <c r="K11" s="742" t="s">
        <v>223</v>
      </c>
      <c r="L11" s="960" t="s">
        <v>2025</v>
      </c>
      <c r="M11" s="742">
        <v>3500</v>
      </c>
      <c r="N11" s="742"/>
      <c r="O11" s="742">
        <v>2100</v>
      </c>
      <c r="P11" s="742"/>
      <c r="Q11" s="742">
        <v>1365</v>
      </c>
      <c r="R11" s="742"/>
      <c r="S11" s="742"/>
      <c r="T11" s="742">
        <v>35</v>
      </c>
    </row>
    <row r="12" spans="1:20" ht="30.75">
      <c r="A12" s="742" t="s">
        <v>749</v>
      </c>
      <c r="B12" s="742">
        <v>2</v>
      </c>
      <c r="C12" s="742">
        <v>12</v>
      </c>
      <c r="D12" s="958" t="s">
        <v>1071</v>
      </c>
      <c r="E12" s="959">
        <v>0.9</v>
      </c>
      <c r="F12" s="958" t="s">
        <v>478</v>
      </c>
      <c r="G12" s="742" t="s">
        <v>169</v>
      </c>
      <c r="H12" s="742" t="s">
        <v>1044</v>
      </c>
      <c r="I12" s="742" t="s">
        <v>170</v>
      </c>
      <c r="J12" s="742" t="s">
        <v>171</v>
      </c>
      <c r="K12" s="742" t="s">
        <v>223</v>
      </c>
      <c r="L12" s="960" t="s">
        <v>2025</v>
      </c>
      <c r="M12" s="742">
        <v>4500</v>
      </c>
      <c r="N12" s="742"/>
      <c r="O12" s="742">
        <v>2700</v>
      </c>
      <c r="P12" s="742"/>
      <c r="Q12" s="742">
        <v>1750</v>
      </c>
      <c r="R12" s="742"/>
      <c r="S12" s="742"/>
      <c r="T12" s="742">
        <v>50</v>
      </c>
    </row>
    <row r="13" spans="1:20" ht="30.75">
      <c r="A13" s="742" t="s">
        <v>748</v>
      </c>
      <c r="B13" s="742">
        <v>3</v>
      </c>
      <c r="C13" s="742">
        <v>30</v>
      </c>
      <c r="D13" s="958" t="s">
        <v>2026</v>
      </c>
      <c r="E13" s="959">
        <v>1</v>
      </c>
      <c r="F13" s="958" t="s">
        <v>478</v>
      </c>
      <c r="G13" s="742" t="s">
        <v>2027</v>
      </c>
      <c r="H13" s="742" t="s">
        <v>1044</v>
      </c>
      <c r="I13" s="742" t="s">
        <v>170</v>
      </c>
      <c r="J13" s="742" t="s">
        <v>171</v>
      </c>
      <c r="K13" s="742" t="s">
        <v>223</v>
      </c>
      <c r="L13" s="960" t="s">
        <v>2025</v>
      </c>
      <c r="M13" s="742">
        <v>5000</v>
      </c>
      <c r="N13" s="742"/>
      <c r="O13" s="742">
        <v>3000</v>
      </c>
      <c r="P13" s="742"/>
      <c r="Q13" s="742">
        <v>1950</v>
      </c>
      <c r="R13" s="742"/>
      <c r="S13" s="742"/>
      <c r="T13" s="742">
        <v>50</v>
      </c>
    </row>
    <row r="14" spans="1:20" ht="28.5" customHeight="1">
      <c r="A14" s="743" t="s">
        <v>439</v>
      </c>
      <c r="B14" s="743"/>
      <c r="C14" s="743"/>
      <c r="D14" s="744"/>
      <c r="E14" s="962">
        <f>E13+E12+E11</f>
        <v>2.5999999999999996</v>
      </c>
      <c r="F14" s="962"/>
      <c r="G14" s="743"/>
      <c r="H14" s="743"/>
      <c r="I14" s="743"/>
      <c r="J14" s="743"/>
      <c r="K14" s="743"/>
      <c r="L14" s="743"/>
      <c r="M14" s="961">
        <f>M13+M12+M11</f>
        <v>13000</v>
      </c>
      <c r="N14" s="961">
        <f aca="true" t="shared" si="0" ref="N14:T14">N13+N12+N11</f>
        <v>0</v>
      </c>
      <c r="O14" s="961">
        <f t="shared" si="0"/>
        <v>7800</v>
      </c>
      <c r="P14" s="961">
        <f t="shared" si="0"/>
        <v>0</v>
      </c>
      <c r="Q14" s="961">
        <f t="shared" si="0"/>
        <v>5065</v>
      </c>
      <c r="R14" s="961">
        <f t="shared" si="0"/>
        <v>0</v>
      </c>
      <c r="S14" s="961">
        <f t="shared" si="0"/>
        <v>0</v>
      </c>
      <c r="T14" s="961">
        <f t="shared" si="0"/>
        <v>135</v>
      </c>
    </row>
    <row r="16" spans="1:21" ht="15">
      <c r="A16" s="745"/>
      <c r="B16" s="740"/>
      <c r="C16" s="2232" t="s">
        <v>440</v>
      </c>
      <c r="D16" s="2232"/>
      <c r="E16" s="2232"/>
      <c r="F16" s="2232"/>
      <c r="G16" s="2232"/>
      <c r="H16" s="2232"/>
      <c r="I16" s="2232"/>
      <c r="J16" s="2232"/>
      <c r="K16" s="2232"/>
      <c r="L16" s="2232"/>
      <c r="M16" s="2232"/>
      <c r="N16" s="2233"/>
      <c r="O16" s="2233"/>
      <c r="P16" s="2233"/>
      <c r="Q16" s="2233"/>
      <c r="R16" s="52"/>
      <c r="S16" s="52"/>
      <c r="T16" s="52"/>
      <c r="U16" s="52"/>
    </row>
    <row r="17" spans="1:21" ht="15">
      <c r="A17" s="2231"/>
      <c r="B17" s="2231"/>
      <c r="C17" s="2232" t="s">
        <v>2028</v>
      </c>
      <c r="D17" s="2232"/>
      <c r="E17" s="2232"/>
      <c r="F17" s="2232"/>
      <c r="G17" s="2232"/>
      <c r="H17" s="2232"/>
      <c r="I17" s="2232"/>
      <c r="J17" s="2232"/>
      <c r="K17" s="2232"/>
      <c r="L17" s="2232"/>
      <c r="M17" s="2232"/>
      <c r="N17" s="2233"/>
      <c r="O17" s="2233"/>
      <c r="P17" s="2233"/>
      <c r="Q17" s="2233"/>
      <c r="R17" s="2233"/>
      <c r="S17" s="52"/>
      <c r="T17" s="52"/>
      <c r="U17" s="52"/>
    </row>
    <row r="18" spans="1:21" ht="15">
      <c r="A18" s="2231"/>
      <c r="B18" s="2231"/>
      <c r="C18" s="2232" t="s">
        <v>751</v>
      </c>
      <c r="D18" s="2232"/>
      <c r="E18" s="2232"/>
      <c r="F18" s="2232"/>
      <c r="G18" s="2232"/>
      <c r="H18" s="2232"/>
      <c r="I18" s="2232"/>
      <c r="J18" s="2232"/>
      <c r="K18" s="2232"/>
      <c r="L18" s="2232"/>
      <c r="M18" s="2232"/>
      <c r="N18" s="760"/>
      <c r="O18" s="760"/>
      <c r="P18" s="760"/>
      <c r="Q18" s="750"/>
      <c r="R18" s="52"/>
      <c r="S18" s="52"/>
      <c r="T18" s="52"/>
      <c r="U18" s="52"/>
    </row>
    <row r="19" spans="1:21" ht="43.5" customHeight="1">
      <c r="A19" s="2246" t="s">
        <v>738</v>
      </c>
      <c r="B19" s="2245" t="s">
        <v>248</v>
      </c>
      <c r="C19" s="2245" t="s">
        <v>249</v>
      </c>
      <c r="D19" s="2247" t="s">
        <v>725</v>
      </c>
      <c r="E19" s="2244" t="s">
        <v>739</v>
      </c>
      <c r="F19" s="2245" t="s">
        <v>252</v>
      </c>
      <c r="G19" s="2245" t="s">
        <v>443</v>
      </c>
      <c r="H19" s="2245" t="s">
        <v>752</v>
      </c>
      <c r="I19" s="2244" t="s">
        <v>753</v>
      </c>
      <c r="J19" s="2245" t="s">
        <v>754</v>
      </c>
      <c r="K19" s="2245" t="s">
        <v>755</v>
      </c>
      <c r="L19" s="2245" t="s">
        <v>756</v>
      </c>
      <c r="M19" s="2251" t="s">
        <v>757</v>
      </c>
      <c r="N19" s="2252"/>
      <c r="O19" s="2252"/>
      <c r="P19" s="2252"/>
      <c r="Q19" s="2252"/>
      <c r="R19" s="2252"/>
      <c r="S19" s="2252"/>
      <c r="T19" s="2253"/>
      <c r="U19" s="2257" t="s">
        <v>758</v>
      </c>
    </row>
    <row r="20" spans="1:21" ht="50.25" customHeight="1">
      <c r="A20" s="2246"/>
      <c r="B20" s="2245"/>
      <c r="C20" s="2245"/>
      <c r="D20" s="2247"/>
      <c r="E20" s="2244"/>
      <c r="F20" s="2245"/>
      <c r="G20" s="2245"/>
      <c r="H20" s="2245"/>
      <c r="I20" s="2244"/>
      <c r="J20" s="2245"/>
      <c r="K20" s="2245"/>
      <c r="L20" s="2245"/>
      <c r="M20" s="2254"/>
      <c r="N20" s="2255"/>
      <c r="O20" s="2255"/>
      <c r="P20" s="2255"/>
      <c r="Q20" s="2255"/>
      <c r="R20" s="2255"/>
      <c r="S20" s="2255"/>
      <c r="T20" s="2256"/>
      <c r="U20" s="2257"/>
    </row>
    <row r="21" spans="1:21" ht="51.75" customHeight="1">
      <c r="A21" s="2246"/>
      <c r="B21" s="2245"/>
      <c r="C21" s="2245"/>
      <c r="D21" s="2247"/>
      <c r="E21" s="2244"/>
      <c r="F21" s="2245"/>
      <c r="G21" s="2245"/>
      <c r="H21" s="2245"/>
      <c r="I21" s="2244"/>
      <c r="J21" s="2245"/>
      <c r="K21" s="2245"/>
      <c r="L21" s="2245"/>
      <c r="M21" s="761" t="s">
        <v>403</v>
      </c>
      <c r="N21" s="761" t="s">
        <v>438</v>
      </c>
      <c r="O21" s="761" t="s">
        <v>673</v>
      </c>
      <c r="P21" s="761" t="s">
        <v>478</v>
      </c>
      <c r="Q21" s="761" t="s">
        <v>671</v>
      </c>
      <c r="R21" s="761" t="s">
        <v>408</v>
      </c>
      <c r="S21" s="761" t="s">
        <v>407</v>
      </c>
      <c r="T21" s="761" t="s">
        <v>447</v>
      </c>
      <c r="U21" s="2257"/>
    </row>
    <row r="22" spans="1:21" ht="15">
      <c r="A22" s="753">
        <v>1</v>
      </c>
      <c r="B22" s="753">
        <v>2</v>
      </c>
      <c r="C22" s="753">
        <v>3</v>
      </c>
      <c r="D22" s="753">
        <v>4</v>
      </c>
      <c r="E22" s="754" t="s">
        <v>535</v>
      </c>
      <c r="F22" s="753">
        <v>6</v>
      </c>
      <c r="G22" s="753">
        <v>7</v>
      </c>
      <c r="H22" s="753">
        <v>8</v>
      </c>
      <c r="I22" s="754">
        <v>9</v>
      </c>
      <c r="J22" s="753">
        <v>10</v>
      </c>
      <c r="K22" s="753">
        <v>11</v>
      </c>
      <c r="L22" s="753">
        <v>12</v>
      </c>
      <c r="M22" s="755">
        <v>13</v>
      </c>
      <c r="N22" s="755">
        <v>14</v>
      </c>
      <c r="O22" s="755">
        <v>15</v>
      </c>
      <c r="P22" s="755">
        <v>16</v>
      </c>
      <c r="Q22" s="755">
        <v>17</v>
      </c>
      <c r="R22" s="755">
        <v>18</v>
      </c>
      <c r="S22" s="755">
        <v>19</v>
      </c>
      <c r="T22" s="755">
        <v>20</v>
      </c>
      <c r="U22" s="755">
        <v>21</v>
      </c>
    </row>
    <row r="23" spans="1:21" ht="14.25">
      <c r="A23" s="2248" t="s">
        <v>759</v>
      </c>
      <c r="B23" s="2249"/>
      <c r="C23" s="2249"/>
      <c r="D23" s="2249"/>
      <c r="E23" s="2249"/>
      <c r="F23" s="2249"/>
      <c r="G23" s="2249"/>
      <c r="H23" s="2249"/>
      <c r="I23" s="2249"/>
      <c r="J23" s="2249"/>
      <c r="K23" s="2249"/>
      <c r="L23" s="2249"/>
      <c r="M23" s="2249"/>
      <c r="N23" s="2249"/>
      <c r="O23" s="2249"/>
      <c r="P23" s="2249"/>
      <c r="Q23" s="2249"/>
      <c r="R23" s="2249"/>
      <c r="S23" s="2249"/>
      <c r="T23" s="2249"/>
      <c r="U23" s="2250"/>
    </row>
    <row r="24" spans="1:21" ht="63.75">
      <c r="A24" s="1846" t="s">
        <v>762</v>
      </c>
      <c r="B24" s="1846">
        <v>3</v>
      </c>
      <c r="C24" s="1846">
        <v>22.2</v>
      </c>
      <c r="D24" s="1846">
        <v>0.8</v>
      </c>
      <c r="E24" s="1847" t="s">
        <v>2029</v>
      </c>
      <c r="F24" s="1846" t="s">
        <v>2060</v>
      </c>
      <c r="G24" s="1846" t="s">
        <v>1046</v>
      </c>
      <c r="H24" s="989" t="s">
        <v>2030</v>
      </c>
      <c r="I24" s="1847" t="s">
        <v>761</v>
      </c>
      <c r="J24" s="1846" t="s">
        <v>2061</v>
      </c>
      <c r="K24" s="1846" t="s">
        <v>504</v>
      </c>
      <c r="L24" s="1846">
        <v>8900</v>
      </c>
      <c r="M24" s="1848">
        <v>8900</v>
      </c>
      <c r="N24" s="1848"/>
      <c r="O24" s="1848"/>
      <c r="P24" s="1848"/>
      <c r="Q24" s="1848"/>
      <c r="R24" s="1848"/>
      <c r="S24" s="1848"/>
      <c r="T24" s="1848"/>
      <c r="U24" s="1848" t="s">
        <v>2062</v>
      </c>
    </row>
    <row r="25" spans="1:21" ht="52.5">
      <c r="A25" s="1846" t="s">
        <v>762</v>
      </c>
      <c r="B25" s="1846">
        <v>14</v>
      </c>
      <c r="C25" s="1846">
        <v>3.1</v>
      </c>
      <c r="D25" s="1846">
        <v>1</v>
      </c>
      <c r="E25" s="1847" t="s">
        <v>2029</v>
      </c>
      <c r="F25" s="1846" t="s">
        <v>2060</v>
      </c>
      <c r="G25" s="1846" t="s">
        <v>1046</v>
      </c>
      <c r="H25" s="989" t="s">
        <v>2063</v>
      </c>
      <c r="I25" s="1847" t="s">
        <v>761</v>
      </c>
      <c r="J25" s="1846" t="s">
        <v>2061</v>
      </c>
      <c r="K25" s="1846" t="s">
        <v>504</v>
      </c>
      <c r="L25" s="1846">
        <v>9000</v>
      </c>
      <c r="M25" s="1848">
        <v>7200</v>
      </c>
      <c r="N25" s="1848"/>
      <c r="O25" s="1848" t="s">
        <v>2032</v>
      </c>
      <c r="P25" s="1848"/>
      <c r="Q25" s="1848" t="s">
        <v>2033</v>
      </c>
      <c r="R25" s="1848" t="s">
        <v>2034</v>
      </c>
      <c r="S25" s="1848">
        <v>1800</v>
      </c>
      <c r="T25" s="1848" t="s">
        <v>2035</v>
      </c>
      <c r="U25" s="1848" t="s">
        <v>2064</v>
      </c>
    </row>
    <row r="26" spans="1:21" ht="52.5">
      <c r="A26" s="1846" t="s">
        <v>760</v>
      </c>
      <c r="B26" s="1846">
        <v>17</v>
      </c>
      <c r="C26" s="1846">
        <v>8</v>
      </c>
      <c r="D26" s="1846">
        <v>0.7</v>
      </c>
      <c r="E26" s="1847" t="s">
        <v>2029</v>
      </c>
      <c r="F26" s="1846" t="s">
        <v>2060</v>
      </c>
      <c r="G26" s="1846" t="s">
        <v>1046</v>
      </c>
      <c r="H26" s="989" t="s">
        <v>2030</v>
      </c>
      <c r="I26" s="1847" t="s">
        <v>761</v>
      </c>
      <c r="J26" s="1846" t="s">
        <v>2061</v>
      </c>
      <c r="K26" s="1846" t="s">
        <v>504</v>
      </c>
      <c r="L26" s="1846">
        <v>9000</v>
      </c>
      <c r="M26" s="1848">
        <v>9000</v>
      </c>
      <c r="N26" s="1848"/>
      <c r="O26" s="1848"/>
      <c r="P26" s="1848"/>
      <c r="Q26" s="1848"/>
      <c r="R26" s="1848"/>
      <c r="S26" s="1848"/>
      <c r="T26" s="1848"/>
      <c r="U26" s="1848" t="s">
        <v>2065</v>
      </c>
    </row>
    <row r="27" spans="1:21" ht="52.5">
      <c r="A27" s="1846" t="s">
        <v>760</v>
      </c>
      <c r="B27" s="1846">
        <v>20</v>
      </c>
      <c r="C27" s="1846">
        <v>26.1</v>
      </c>
      <c r="D27" s="1846">
        <v>0.9</v>
      </c>
      <c r="E27" s="1847" t="s">
        <v>2029</v>
      </c>
      <c r="F27" s="1846" t="s">
        <v>2060</v>
      </c>
      <c r="G27" s="1846" t="s">
        <v>1046</v>
      </c>
      <c r="H27" s="989" t="s">
        <v>2066</v>
      </c>
      <c r="I27" s="1847" t="s">
        <v>761</v>
      </c>
      <c r="J27" s="1846" t="s">
        <v>2061</v>
      </c>
      <c r="K27" s="1846" t="s">
        <v>504</v>
      </c>
      <c r="L27" s="1846">
        <v>10000</v>
      </c>
      <c r="M27" s="1848">
        <v>7800</v>
      </c>
      <c r="N27" s="1848"/>
      <c r="O27" s="1848"/>
      <c r="P27" s="1848"/>
      <c r="Q27" s="1848"/>
      <c r="R27" s="1848">
        <v>2200</v>
      </c>
      <c r="S27" s="1848"/>
      <c r="T27" s="1848"/>
      <c r="U27" s="1848" t="s">
        <v>2067</v>
      </c>
    </row>
    <row r="28" spans="1:21" ht="52.5">
      <c r="A28" s="1846" t="s">
        <v>760</v>
      </c>
      <c r="B28" s="1846">
        <v>20</v>
      </c>
      <c r="C28" s="1846">
        <v>26.2</v>
      </c>
      <c r="D28" s="1846">
        <v>1</v>
      </c>
      <c r="E28" s="1847" t="s">
        <v>2029</v>
      </c>
      <c r="F28" s="1846" t="s">
        <v>2060</v>
      </c>
      <c r="G28" s="1846" t="s">
        <v>1046</v>
      </c>
      <c r="H28" s="989" t="s">
        <v>2066</v>
      </c>
      <c r="I28" s="1847" t="s">
        <v>761</v>
      </c>
      <c r="J28" s="1846" t="s">
        <v>2061</v>
      </c>
      <c r="K28" s="1846" t="s">
        <v>504</v>
      </c>
      <c r="L28" s="1846">
        <v>10000</v>
      </c>
      <c r="M28" s="1848">
        <v>7755</v>
      </c>
      <c r="N28" s="1848"/>
      <c r="O28" s="1848"/>
      <c r="P28" s="1848"/>
      <c r="Q28" s="1848"/>
      <c r="R28" s="1848">
        <v>2250</v>
      </c>
      <c r="S28" s="1848"/>
      <c r="T28" s="1848"/>
      <c r="U28" s="1848" t="s">
        <v>2068</v>
      </c>
    </row>
    <row r="29" spans="1:21" ht="66">
      <c r="A29" s="1846" t="s">
        <v>760</v>
      </c>
      <c r="B29" s="1846">
        <v>21</v>
      </c>
      <c r="C29" s="1846">
        <v>11</v>
      </c>
      <c r="D29" s="1846">
        <v>1</v>
      </c>
      <c r="E29" s="1847" t="s">
        <v>2029</v>
      </c>
      <c r="F29" s="1846" t="s">
        <v>2060</v>
      </c>
      <c r="G29" s="1846" t="s">
        <v>1046</v>
      </c>
      <c r="H29" s="989" t="s">
        <v>2063</v>
      </c>
      <c r="I29" s="1847" t="s">
        <v>761</v>
      </c>
      <c r="J29" s="1846" t="s">
        <v>2061</v>
      </c>
      <c r="K29" s="1846" t="s">
        <v>504</v>
      </c>
      <c r="L29" s="1846">
        <v>8125</v>
      </c>
      <c r="M29" s="1848">
        <v>6200</v>
      </c>
      <c r="N29" s="1848"/>
      <c r="O29" s="1848" t="s">
        <v>2069</v>
      </c>
      <c r="P29" s="1848"/>
      <c r="Q29" s="1848"/>
      <c r="R29" s="1848"/>
      <c r="S29" s="1848">
        <v>1925</v>
      </c>
      <c r="T29" s="1848"/>
      <c r="U29" s="1848" t="s">
        <v>2070</v>
      </c>
    </row>
    <row r="30" spans="1:21" ht="52.5">
      <c r="A30" s="1846" t="s">
        <v>760</v>
      </c>
      <c r="B30" s="1846">
        <v>25</v>
      </c>
      <c r="C30" s="1846">
        <v>10.3</v>
      </c>
      <c r="D30" s="1846">
        <v>0.6</v>
      </c>
      <c r="E30" s="1847" t="s">
        <v>2029</v>
      </c>
      <c r="F30" s="1846" t="s">
        <v>2071</v>
      </c>
      <c r="G30" s="1846" t="s">
        <v>1046</v>
      </c>
      <c r="H30" s="989" t="s">
        <v>2030</v>
      </c>
      <c r="I30" s="1847" t="s">
        <v>761</v>
      </c>
      <c r="J30" s="1846" t="s">
        <v>2061</v>
      </c>
      <c r="K30" s="1846" t="s">
        <v>504</v>
      </c>
      <c r="L30" s="1846">
        <v>10000</v>
      </c>
      <c r="M30" s="1848">
        <v>10000</v>
      </c>
      <c r="N30" s="1848"/>
      <c r="O30" s="1848"/>
      <c r="P30" s="1848"/>
      <c r="Q30" s="1848"/>
      <c r="R30" s="1848"/>
      <c r="S30" s="1848"/>
      <c r="T30" s="1848"/>
      <c r="U30" s="1848" t="s">
        <v>2072</v>
      </c>
    </row>
    <row r="31" spans="1:21" ht="52.5">
      <c r="A31" s="1846" t="s">
        <v>760</v>
      </c>
      <c r="B31" s="1846">
        <v>25</v>
      </c>
      <c r="C31" s="1846">
        <v>46.2</v>
      </c>
      <c r="D31" s="1846">
        <v>0.5</v>
      </c>
      <c r="E31" s="1847" t="s">
        <v>2029</v>
      </c>
      <c r="F31" s="1846" t="s">
        <v>2060</v>
      </c>
      <c r="G31" s="1846" t="s">
        <v>1046</v>
      </c>
      <c r="H31" s="989" t="s">
        <v>2030</v>
      </c>
      <c r="I31" s="1847" t="s">
        <v>761</v>
      </c>
      <c r="J31" s="1846" t="s">
        <v>2061</v>
      </c>
      <c r="K31" s="1846" t="s">
        <v>504</v>
      </c>
      <c r="L31" s="1846">
        <v>8750</v>
      </c>
      <c r="M31" s="1848">
        <v>8750</v>
      </c>
      <c r="N31" s="1848"/>
      <c r="O31" s="1848"/>
      <c r="P31" s="1848"/>
      <c r="Q31" s="1848"/>
      <c r="R31" s="1848"/>
      <c r="S31" s="1848"/>
      <c r="T31" s="1848"/>
      <c r="U31" s="1848" t="s">
        <v>2073</v>
      </c>
    </row>
    <row r="32" spans="1:21" ht="66">
      <c r="A32" s="1846" t="s">
        <v>760</v>
      </c>
      <c r="B32" s="1846">
        <v>32</v>
      </c>
      <c r="C32" s="1846">
        <v>2.4</v>
      </c>
      <c r="D32" s="1846">
        <v>0.9</v>
      </c>
      <c r="E32" s="1847" t="s">
        <v>2029</v>
      </c>
      <c r="F32" s="1846" t="s">
        <v>2071</v>
      </c>
      <c r="G32" s="1846" t="s">
        <v>1046</v>
      </c>
      <c r="H32" s="989" t="s">
        <v>2030</v>
      </c>
      <c r="I32" s="1847" t="s">
        <v>761</v>
      </c>
      <c r="J32" s="1846" t="s">
        <v>2061</v>
      </c>
      <c r="K32" s="1846" t="s">
        <v>504</v>
      </c>
      <c r="L32" s="1846">
        <v>7100</v>
      </c>
      <c r="M32" s="1848">
        <v>7100</v>
      </c>
      <c r="N32" s="1848"/>
      <c r="O32" s="1848"/>
      <c r="P32" s="1848"/>
      <c r="Q32" s="1848"/>
      <c r="R32" s="1848"/>
      <c r="S32" s="1848"/>
      <c r="T32" s="1848"/>
      <c r="U32" s="1848" t="s">
        <v>2070</v>
      </c>
    </row>
    <row r="33" spans="1:21" ht="15">
      <c r="A33" s="763" t="s">
        <v>439</v>
      </c>
      <c r="B33" s="763"/>
      <c r="C33" s="763"/>
      <c r="D33" s="1257">
        <f>D32+D31+D30+D29+D28+D27+D26+D25+D24</f>
        <v>7.4</v>
      </c>
      <c r="E33" s="758"/>
      <c r="F33" s="757"/>
      <c r="G33" s="757"/>
      <c r="H33" s="757"/>
      <c r="I33" s="758"/>
      <c r="J33" s="757"/>
      <c r="K33" s="757"/>
      <c r="L33" s="759">
        <f>L24+L28+L29+L30+L31+L32</f>
        <v>52875</v>
      </c>
      <c r="M33" s="1267">
        <f>M24+M28+M29+M30+M31+M32</f>
        <v>48705</v>
      </c>
      <c r="N33" s="1267"/>
      <c r="O33" s="1267"/>
      <c r="P33" s="1267"/>
      <c r="Q33" s="1267"/>
      <c r="R33" s="1267">
        <f>R28+R31</f>
        <v>2250</v>
      </c>
      <c r="S33" s="1267">
        <f>S29+S30</f>
        <v>1925</v>
      </c>
      <c r="T33" s="53"/>
      <c r="U33" s="53"/>
    </row>
    <row r="34" spans="1:21" ht="14.25">
      <c r="A34" s="2243" t="s">
        <v>763</v>
      </c>
      <c r="B34" s="2243"/>
      <c r="C34" s="2243"/>
      <c r="D34" s="2243"/>
      <c r="E34" s="2243"/>
      <c r="F34" s="2243"/>
      <c r="G34" s="2243"/>
      <c r="H34" s="2243"/>
      <c r="I34" s="2243"/>
      <c r="J34" s="2243"/>
      <c r="K34" s="2243"/>
      <c r="L34" s="2243"/>
      <c r="M34" s="2243"/>
      <c r="N34" s="2243"/>
      <c r="O34" s="2243"/>
      <c r="P34" s="2243"/>
      <c r="Q34" s="2243"/>
      <c r="R34" s="2243"/>
      <c r="S34" s="2243"/>
      <c r="T34" s="2243"/>
      <c r="U34" s="2243"/>
    </row>
    <row r="35" spans="1:21" ht="52.5">
      <c r="A35" s="1846" t="s">
        <v>764</v>
      </c>
      <c r="B35" s="1846">
        <v>7</v>
      </c>
      <c r="C35" s="1846">
        <v>11.7</v>
      </c>
      <c r="D35" s="1846">
        <v>0.5</v>
      </c>
      <c r="E35" s="1847" t="s">
        <v>2029</v>
      </c>
      <c r="F35" s="1846" t="s">
        <v>717</v>
      </c>
      <c r="G35" s="1846" t="s">
        <v>1046</v>
      </c>
      <c r="H35" s="1846" t="s">
        <v>2074</v>
      </c>
      <c r="I35" s="1847" t="s">
        <v>765</v>
      </c>
      <c r="J35" s="1846" t="s">
        <v>2041</v>
      </c>
      <c r="K35" s="1846" t="s">
        <v>504</v>
      </c>
      <c r="L35" s="1846">
        <v>9000</v>
      </c>
      <c r="M35" s="1848">
        <v>6500</v>
      </c>
      <c r="N35" s="1848"/>
      <c r="O35" s="1848">
        <v>2500</v>
      </c>
      <c r="P35" s="1848"/>
      <c r="Q35" s="1848"/>
      <c r="R35" s="1848"/>
      <c r="S35" s="1848"/>
      <c r="T35" s="1848"/>
      <c r="U35" s="1848" t="s">
        <v>2075</v>
      </c>
    </row>
    <row r="36" spans="1:21" ht="52.5">
      <c r="A36" s="1846" t="s">
        <v>764</v>
      </c>
      <c r="B36" s="1846">
        <v>9</v>
      </c>
      <c r="C36" s="1846">
        <v>8.7</v>
      </c>
      <c r="D36" s="1846">
        <v>1</v>
      </c>
      <c r="E36" s="1847" t="s">
        <v>2029</v>
      </c>
      <c r="F36" s="1846" t="s">
        <v>717</v>
      </c>
      <c r="G36" s="1846" t="s">
        <v>1046</v>
      </c>
      <c r="H36" s="1846" t="s">
        <v>35</v>
      </c>
      <c r="I36" s="1847" t="s">
        <v>765</v>
      </c>
      <c r="J36" s="1846" t="s">
        <v>2041</v>
      </c>
      <c r="K36" s="1846" t="s">
        <v>504</v>
      </c>
      <c r="L36" s="1846">
        <v>8700</v>
      </c>
      <c r="M36" s="1848">
        <v>8700</v>
      </c>
      <c r="N36" s="1848"/>
      <c r="O36" s="1848"/>
      <c r="P36" s="1848"/>
      <c r="Q36" s="1848"/>
      <c r="R36" s="1848"/>
      <c r="S36" s="1848"/>
      <c r="T36" s="1848"/>
      <c r="U36" s="1848" t="s">
        <v>2076</v>
      </c>
    </row>
    <row r="37" spans="1:21" ht="52.5">
      <c r="A37" s="1846" t="s">
        <v>764</v>
      </c>
      <c r="B37" s="1846">
        <v>10</v>
      </c>
      <c r="C37" s="1846">
        <v>8.9</v>
      </c>
      <c r="D37" s="1846">
        <v>1</v>
      </c>
      <c r="E37" s="1847" t="s">
        <v>2029</v>
      </c>
      <c r="F37" s="1846" t="s">
        <v>717</v>
      </c>
      <c r="G37" s="1846" t="s">
        <v>1046</v>
      </c>
      <c r="H37" s="1846" t="s">
        <v>35</v>
      </c>
      <c r="I37" s="1847" t="s">
        <v>765</v>
      </c>
      <c r="J37" s="1846" t="s">
        <v>2041</v>
      </c>
      <c r="K37" s="1846" t="s">
        <v>504</v>
      </c>
      <c r="L37" s="1846">
        <v>7000</v>
      </c>
      <c r="M37" s="1848">
        <v>7000</v>
      </c>
      <c r="N37" s="1848"/>
      <c r="O37" s="1848"/>
      <c r="P37" s="1848"/>
      <c r="Q37" s="1848"/>
      <c r="R37" s="1848"/>
      <c r="S37" s="1848"/>
      <c r="T37" s="1848"/>
      <c r="U37" s="1848" t="s">
        <v>2077</v>
      </c>
    </row>
    <row r="38" spans="1:21" ht="52.5">
      <c r="A38" s="1846" t="s">
        <v>764</v>
      </c>
      <c r="B38" s="1846">
        <v>10</v>
      </c>
      <c r="C38" s="1846">
        <v>8.8</v>
      </c>
      <c r="D38" s="1846">
        <v>1</v>
      </c>
      <c r="E38" s="1847" t="s">
        <v>2029</v>
      </c>
      <c r="F38" s="1846" t="s">
        <v>717</v>
      </c>
      <c r="G38" s="1846" t="s">
        <v>1046</v>
      </c>
      <c r="H38" s="1846" t="s">
        <v>35</v>
      </c>
      <c r="I38" s="1847" t="s">
        <v>765</v>
      </c>
      <c r="J38" s="1846" t="s">
        <v>2041</v>
      </c>
      <c r="K38" s="1846" t="s">
        <v>504</v>
      </c>
      <c r="L38" s="1846">
        <v>6650</v>
      </c>
      <c r="M38" s="1848">
        <v>6650</v>
      </c>
      <c r="N38" s="1848"/>
      <c r="O38" s="1848"/>
      <c r="P38" s="1848"/>
      <c r="Q38" s="1848"/>
      <c r="R38" s="1848"/>
      <c r="S38" s="1848"/>
      <c r="T38" s="1848"/>
      <c r="U38" s="1848" t="s">
        <v>2078</v>
      </c>
    </row>
    <row r="39" spans="1:21" ht="52.5">
      <c r="A39" s="1846" t="s">
        <v>764</v>
      </c>
      <c r="B39" s="1846">
        <v>7</v>
      </c>
      <c r="C39" s="1846">
        <v>7.3</v>
      </c>
      <c r="D39" s="1846">
        <v>0.9</v>
      </c>
      <c r="E39" s="1847" t="s">
        <v>2029</v>
      </c>
      <c r="F39" s="1846" t="s">
        <v>717</v>
      </c>
      <c r="G39" s="1846" t="s">
        <v>1046</v>
      </c>
      <c r="H39" s="1846" t="s">
        <v>35</v>
      </c>
      <c r="I39" s="1847" t="s">
        <v>765</v>
      </c>
      <c r="J39" s="1846" t="s">
        <v>2041</v>
      </c>
      <c r="K39" s="1846" t="s">
        <v>504</v>
      </c>
      <c r="L39" s="1846">
        <v>7800</v>
      </c>
      <c r="M39" s="1848">
        <v>7800</v>
      </c>
      <c r="N39" s="1848"/>
      <c r="O39" s="1848"/>
      <c r="P39" s="1848"/>
      <c r="Q39" s="1848"/>
      <c r="R39" s="1848"/>
      <c r="S39" s="1848"/>
      <c r="T39" s="1848"/>
      <c r="U39" s="1848" t="s">
        <v>2079</v>
      </c>
    </row>
    <row r="40" spans="1:21" ht="52.5">
      <c r="A40" s="1846" t="s">
        <v>764</v>
      </c>
      <c r="B40" s="1846">
        <v>10</v>
      </c>
      <c r="C40" s="1846">
        <v>6.3</v>
      </c>
      <c r="D40" s="1846">
        <v>0.9</v>
      </c>
      <c r="E40" s="1847" t="s">
        <v>2029</v>
      </c>
      <c r="F40" s="1846" t="s">
        <v>717</v>
      </c>
      <c r="G40" s="1846" t="s">
        <v>1046</v>
      </c>
      <c r="H40" s="1846" t="s">
        <v>35</v>
      </c>
      <c r="I40" s="1847" t="s">
        <v>765</v>
      </c>
      <c r="J40" s="1846" t="s">
        <v>2041</v>
      </c>
      <c r="K40" s="1846" t="s">
        <v>504</v>
      </c>
      <c r="L40" s="1846">
        <v>8000</v>
      </c>
      <c r="M40" s="1848">
        <v>8000</v>
      </c>
      <c r="N40" s="1848"/>
      <c r="O40" s="1848"/>
      <c r="P40" s="1848"/>
      <c r="Q40" s="1848"/>
      <c r="R40" s="1848"/>
      <c r="S40" s="1848"/>
      <c r="T40" s="1848"/>
      <c r="U40" s="1848" t="s">
        <v>2080</v>
      </c>
    </row>
    <row r="41" spans="1:21" ht="52.5">
      <c r="A41" s="1846" t="s">
        <v>764</v>
      </c>
      <c r="B41" s="1846">
        <v>11</v>
      </c>
      <c r="C41" s="1846">
        <v>16.4</v>
      </c>
      <c r="D41" s="1846">
        <v>0.8</v>
      </c>
      <c r="E41" s="1847" t="s">
        <v>2029</v>
      </c>
      <c r="F41" s="1846" t="s">
        <v>717</v>
      </c>
      <c r="G41" s="1846" t="s">
        <v>1046</v>
      </c>
      <c r="H41" s="1846" t="s">
        <v>35</v>
      </c>
      <c r="I41" s="1847" t="s">
        <v>765</v>
      </c>
      <c r="J41" s="1846" t="s">
        <v>2041</v>
      </c>
      <c r="K41" s="1846" t="s">
        <v>504</v>
      </c>
      <c r="L41" s="1846">
        <v>6650</v>
      </c>
      <c r="M41" s="1848">
        <v>6650</v>
      </c>
      <c r="N41" s="1848"/>
      <c r="O41" s="1848"/>
      <c r="P41" s="1848"/>
      <c r="Q41" s="1848"/>
      <c r="R41" s="1848"/>
      <c r="S41" s="1848"/>
      <c r="T41" s="1848"/>
      <c r="U41" s="1848" t="s">
        <v>2081</v>
      </c>
    </row>
    <row r="42" spans="1:21" ht="52.5">
      <c r="A42" s="1846" t="s">
        <v>764</v>
      </c>
      <c r="B42" s="1846">
        <v>10</v>
      </c>
      <c r="C42" s="1846">
        <v>8.1</v>
      </c>
      <c r="D42" s="1846">
        <v>0.9</v>
      </c>
      <c r="E42" s="1847" t="s">
        <v>2029</v>
      </c>
      <c r="F42" s="1846" t="s">
        <v>717</v>
      </c>
      <c r="G42" s="1846" t="s">
        <v>1046</v>
      </c>
      <c r="H42" s="1846" t="s">
        <v>35</v>
      </c>
      <c r="I42" s="1847" t="s">
        <v>765</v>
      </c>
      <c r="J42" s="1846" t="s">
        <v>2041</v>
      </c>
      <c r="K42" s="1846" t="s">
        <v>504</v>
      </c>
      <c r="L42" s="1846">
        <v>6150</v>
      </c>
      <c r="M42" s="1848">
        <v>6150</v>
      </c>
      <c r="N42" s="1848"/>
      <c r="O42" s="1848"/>
      <c r="P42" s="1848"/>
      <c r="Q42" s="1848"/>
      <c r="R42" s="1848"/>
      <c r="S42" s="1848"/>
      <c r="T42" s="1848"/>
      <c r="U42" s="1848" t="s">
        <v>2080</v>
      </c>
    </row>
    <row r="43" spans="1:21" ht="52.5">
      <c r="A43" s="1846" t="s">
        <v>764</v>
      </c>
      <c r="B43" s="1846">
        <v>10</v>
      </c>
      <c r="C43" s="1846">
        <v>8.11</v>
      </c>
      <c r="D43" s="1846">
        <v>0.8</v>
      </c>
      <c r="E43" s="1847" t="s">
        <v>2029</v>
      </c>
      <c r="F43" s="1846" t="s">
        <v>717</v>
      </c>
      <c r="G43" s="1846" t="s">
        <v>1046</v>
      </c>
      <c r="H43" s="1846" t="s">
        <v>35</v>
      </c>
      <c r="I43" s="1847" t="s">
        <v>765</v>
      </c>
      <c r="J43" s="1846" t="s">
        <v>2041</v>
      </c>
      <c r="K43" s="1846" t="s">
        <v>504</v>
      </c>
      <c r="L43" s="1846">
        <v>7050</v>
      </c>
      <c r="M43" s="1848">
        <v>7050</v>
      </c>
      <c r="N43" s="1848"/>
      <c r="O43" s="1848"/>
      <c r="P43" s="1848"/>
      <c r="Q43" s="1848"/>
      <c r="R43" s="1848"/>
      <c r="S43" s="1848"/>
      <c r="T43" s="1848"/>
      <c r="U43" s="1848" t="s">
        <v>2082</v>
      </c>
    </row>
    <row r="44" spans="1:21" ht="15">
      <c r="A44" s="763" t="s">
        <v>439</v>
      </c>
      <c r="B44" s="763"/>
      <c r="C44" s="763"/>
      <c r="D44" s="1257">
        <f>D43+D42+D41+D40+D39+D38+D37+D36+D35</f>
        <v>7.8</v>
      </c>
      <c r="E44" s="758"/>
      <c r="F44" s="757"/>
      <c r="G44" s="757"/>
      <c r="H44" s="757"/>
      <c r="I44" s="758"/>
      <c r="J44" s="757"/>
      <c r="K44" s="757"/>
      <c r="L44" s="759">
        <f>L35+L36+L37+L40+L41+L42+L43</f>
        <v>52550</v>
      </c>
      <c r="M44" s="759">
        <f>M35+M36+M37+M40+M41+M42+M43</f>
        <v>50050</v>
      </c>
      <c r="N44" s="53"/>
      <c r="O44" s="53"/>
      <c r="P44" s="53"/>
      <c r="Q44" s="53"/>
      <c r="R44" s="53"/>
      <c r="S44" s="1267">
        <f>S41+S43</f>
        <v>0</v>
      </c>
      <c r="T44" s="53"/>
      <c r="U44" s="53"/>
    </row>
    <row r="45" spans="1:21" ht="14.25">
      <c r="A45" s="2243" t="s">
        <v>766</v>
      </c>
      <c r="B45" s="2243"/>
      <c r="C45" s="2243"/>
      <c r="D45" s="2243"/>
      <c r="E45" s="2243"/>
      <c r="F45" s="2243"/>
      <c r="G45" s="2243"/>
      <c r="H45" s="2243"/>
      <c r="I45" s="2243"/>
      <c r="J45" s="2243"/>
      <c r="K45" s="2243"/>
      <c r="L45" s="2243"/>
      <c r="M45" s="2243"/>
      <c r="N45" s="2243"/>
      <c r="O45" s="2243"/>
      <c r="P45" s="2243"/>
      <c r="Q45" s="2243"/>
      <c r="R45" s="2243"/>
      <c r="S45" s="2243"/>
      <c r="T45" s="2243"/>
      <c r="U45" s="2243"/>
    </row>
    <row r="46" spans="1:21" ht="51">
      <c r="A46" s="1846" t="s">
        <v>2039</v>
      </c>
      <c r="B46" s="1846">
        <v>12</v>
      </c>
      <c r="C46" s="1846">
        <v>12.5</v>
      </c>
      <c r="D46" s="1849">
        <v>1</v>
      </c>
      <c r="E46" s="1847" t="s">
        <v>2029</v>
      </c>
      <c r="F46" s="1846" t="s">
        <v>2040</v>
      </c>
      <c r="G46" s="1846" t="s">
        <v>1046</v>
      </c>
      <c r="H46" s="1846" t="s">
        <v>2030</v>
      </c>
      <c r="I46" s="1847" t="s">
        <v>761</v>
      </c>
      <c r="J46" s="1846" t="s">
        <v>2041</v>
      </c>
      <c r="K46" s="1846" t="s">
        <v>504</v>
      </c>
      <c r="L46" s="1846">
        <v>7490</v>
      </c>
      <c r="M46" s="1846">
        <v>7490</v>
      </c>
      <c r="N46" s="1848"/>
      <c r="O46" s="1848"/>
      <c r="P46" s="1848"/>
      <c r="Q46" s="1848"/>
      <c r="R46" s="1848"/>
      <c r="S46" s="1848"/>
      <c r="T46" s="1848"/>
      <c r="U46" s="1848" t="s">
        <v>2042</v>
      </c>
    </row>
    <row r="47" spans="1:21" ht="52.5">
      <c r="A47" s="1846" t="s">
        <v>2039</v>
      </c>
      <c r="B47" s="1846">
        <v>13</v>
      </c>
      <c r="C47" s="1846">
        <v>5.2</v>
      </c>
      <c r="D47" s="1849">
        <v>0.9</v>
      </c>
      <c r="E47" s="1847" t="s">
        <v>2029</v>
      </c>
      <c r="F47" s="1846" t="s">
        <v>2040</v>
      </c>
      <c r="G47" s="1846" t="s">
        <v>1046</v>
      </c>
      <c r="H47" s="1846" t="s">
        <v>2030</v>
      </c>
      <c r="I47" s="1847" t="s">
        <v>761</v>
      </c>
      <c r="J47" s="1846" t="s">
        <v>2041</v>
      </c>
      <c r="K47" s="1846" t="s">
        <v>504</v>
      </c>
      <c r="L47" s="1846">
        <v>7560</v>
      </c>
      <c r="M47" s="1846">
        <v>7560</v>
      </c>
      <c r="N47" s="1848"/>
      <c r="O47" s="1848" t="s">
        <v>2032</v>
      </c>
      <c r="P47" s="1848"/>
      <c r="Q47" s="1848" t="s">
        <v>2033</v>
      </c>
      <c r="R47" s="1848" t="s">
        <v>2034</v>
      </c>
      <c r="S47" s="1848"/>
      <c r="T47" s="1848" t="s">
        <v>2035</v>
      </c>
      <c r="U47" s="1848" t="s">
        <v>2043</v>
      </c>
    </row>
    <row r="48" spans="1:21" ht="52.5">
      <c r="A48" s="1846" t="s">
        <v>346</v>
      </c>
      <c r="B48" s="1846">
        <v>35</v>
      </c>
      <c r="C48" s="1846">
        <v>22</v>
      </c>
      <c r="D48" s="1849">
        <v>1</v>
      </c>
      <c r="E48" s="1847" t="s">
        <v>2029</v>
      </c>
      <c r="F48" s="1846" t="s">
        <v>2044</v>
      </c>
      <c r="G48" s="1846" t="s">
        <v>1046</v>
      </c>
      <c r="H48" s="1846" t="s">
        <v>2030</v>
      </c>
      <c r="I48" s="1847" t="s">
        <v>761</v>
      </c>
      <c r="J48" s="1846" t="s">
        <v>2041</v>
      </c>
      <c r="K48" s="1846" t="s">
        <v>504</v>
      </c>
      <c r="L48" s="1846">
        <v>6450</v>
      </c>
      <c r="M48" s="1846">
        <v>6450</v>
      </c>
      <c r="N48" s="1848"/>
      <c r="O48" s="1848"/>
      <c r="P48" s="1848"/>
      <c r="Q48" s="1848"/>
      <c r="R48" s="1848"/>
      <c r="S48" s="1848"/>
      <c r="T48" s="1848"/>
      <c r="U48" s="1848" t="s">
        <v>2045</v>
      </c>
    </row>
    <row r="49" spans="1:21" ht="52.5">
      <c r="A49" s="1846" t="s">
        <v>2046</v>
      </c>
      <c r="B49" s="1846">
        <v>34</v>
      </c>
      <c r="C49" s="1846">
        <v>18</v>
      </c>
      <c r="D49" s="1849">
        <v>0.9</v>
      </c>
      <c r="E49" s="1847" t="s">
        <v>2029</v>
      </c>
      <c r="F49" s="1846" t="s">
        <v>2040</v>
      </c>
      <c r="G49" s="1846" t="s">
        <v>1046</v>
      </c>
      <c r="H49" s="1846" t="s">
        <v>2030</v>
      </c>
      <c r="I49" s="1847" t="s">
        <v>761</v>
      </c>
      <c r="J49" s="1846" t="s">
        <v>2041</v>
      </c>
      <c r="K49" s="1846" t="s">
        <v>504</v>
      </c>
      <c r="L49" s="1846">
        <v>7100</v>
      </c>
      <c r="M49" s="1846">
        <v>7100</v>
      </c>
      <c r="N49" s="1848"/>
      <c r="O49" s="1848"/>
      <c r="P49" s="1848"/>
      <c r="Q49" s="1848"/>
      <c r="R49" s="1848"/>
      <c r="S49" s="1848"/>
      <c r="T49" s="1848"/>
      <c r="U49" s="1848" t="s">
        <v>2047</v>
      </c>
    </row>
    <row r="50" spans="1:21" ht="52.5">
      <c r="A50" s="1846" t="s">
        <v>346</v>
      </c>
      <c r="B50" s="1846">
        <v>38</v>
      </c>
      <c r="C50" s="1846">
        <v>3.1</v>
      </c>
      <c r="D50" s="1849">
        <v>1</v>
      </c>
      <c r="E50" s="1847" t="s">
        <v>2029</v>
      </c>
      <c r="F50" s="1846" t="s">
        <v>2040</v>
      </c>
      <c r="G50" s="1846" t="s">
        <v>1046</v>
      </c>
      <c r="H50" s="1846" t="s">
        <v>2030</v>
      </c>
      <c r="I50" s="1847" t="s">
        <v>761</v>
      </c>
      <c r="J50" s="1846" t="s">
        <v>2041</v>
      </c>
      <c r="K50" s="1846" t="s">
        <v>504</v>
      </c>
      <c r="L50" s="1846">
        <v>7750</v>
      </c>
      <c r="M50" s="1846">
        <v>7750</v>
      </c>
      <c r="N50" s="1848"/>
      <c r="O50" s="1848"/>
      <c r="P50" s="1848"/>
      <c r="Q50" s="1848"/>
      <c r="R50" s="1848"/>
      <c r="S50" s="1848"/>
      <c r="T50" s="1848"/>
      <c r="U50" s="1848" t="s">
        <v>2048</v>
      </c>
    </row>
    <row r="51" spans="1:21" ht="15">
      <c r="A51" s="763" t="s">
        <v>439</v>
      </c>
      <c r="B51" s="763"/>
      <c r="C51" s="763"/>
      <c r="D51" s="1257">
        <f>D50+D49+D48+D47+D46</f>
        <v>4.8</v>
      </c>
      <c r="E51" s="758"/>
      <c r="F51" s="757"/>
      <c r="G51" s="757"/>
      <c r="H51" s="757"/>
      <c r="I51" s="758"/>
      <c r="J51" s="757"/>
      <c r="K51" s="757"/>
      <c r="L51" s="759">
        <f>L50+L49+L48+L47+L46</f>
        <v>36350</v>
      </c>
      <c r="M51" s="759">
        <f>M50+M49+M48+M47+M46</f>
        <v>36350</v>
      </c>
      <c r="N51" s="53"/>
      <c r="O51" s="53"/>
      <c r="P51" s="53"/>
      <c r="Q51" s="53"/>
      <c r="R51" s="53"/>
      <c r="S51" s="53"/>
      <c r="T51" s="53"/>
      <c r="U51" s="53"/>
    </row>
    <row r="52" spans="1:21" ht="14.25">
      <c r="A52" s="2243" t="s">
        <v>767</v>
      </c>
      <c r="B52" s="2243"/>
      <c r="C52" s="2243"/>
      <c r="D52" s="2243"/>
      <c r="E52" s="2243"/>
      <c r="F52" s="2243"/>
      <c r="G52" s="2243"/>
      <c r="H52" s="2243"/>
      <c r="I52" s="2243"/>
      <c r="J52" s="2243"/>
      <c r="K52" s="2243"/>
      <c r="L52" s="2243"/>
      <c r="M52" s="2243"/>
      <c r="N52" s="2243"/>
      <c r="O52" s="2243"/>
      <c r="P52" s="2243"/>
      <c r="Q52" s="2243"/>
      <c r="R52" s="2243"/>
      <c r="S52" s="2243"/>
      <c r="T52" s="2243"/>
      <c r="U52" s="2243"/>
    </row>
    <row r="53" spans="1:21" ht="52.5">
      <c r="A53" s="1850" t="s">
        <v>2049</v>
      </c>
      <c r="B53" s="1850">
        <v>17</v>
      </c>
      <c r="C53" s="1850">
        <v>6.3</v>
      </c>
      <c r="D53" s="1853">
        <v>1</v>
      </c>
      <c r="E53" s="1851" t="s">
        <v>2029</v>
      </c>
      <c r="F53" s="1850" t="s">
        <v>405</v>
      </c>
      <c r="G53" s="1850" t="s">
        <v>2050</v>
      </c>
      <c r="H53" s="1850" t="s">
        <v>35</v>
      </c>
      <c r="I53" s="1851" t="s">
        <v>761</v>
      </c>
      <c r="J53" s="1851" t="s">
        <v>505</v>
      </c>
      <c r="K53" s="1850" t="s">
        <v>504</v>
      </c>
      <c r="L53" s="1850">
        <v>11300</v>
      </c>
      <c r="M53" s="1852">
        <v>11300</v>
      </c>
      <c r="N53" s="1852"/>
      <c r="O53" s="1852"/>
      <c r="P53" s="1852"/>
      <c r="Q53" s="1852"/>
      <c r="R53" s="1852"/>
      <c r="S53" s="1852"/>
      <c r="T53" s="1852"/>
      <c r="U53" s="1852" t="s">
        <v>2051</v>
      </c>
    </row>
    <row r="54" spans="1:21" ht="52.5">
      <c r="A54" s="1850" t="s">
        <v>2049</v>
      </c>
      <c r="B54" s="1850">
        <v>17</v>
      </c>
      <c r="C54" s="1850">
        <v>6.4</v>
      </c>
      <c r="D54" s="1853">
        <v>0.4</v>
      </c>
      <c r="E54" s="1851" t="s">
        <v>2029</v>
      </c>
      <c r="F54" s="1850" t="s">
        <v>405</v>
      </c>
      <c r="G54" s="1850" t="s">
        <v>2050</v>
      </c>
      <c r="H54" s="1850" t="s">
        <v>35</v>
      </c>
      <c r="I54" s="1851" t="s">
        <v>761</v>
      </c>
      <c r="J54" s="1851" t="s">
        <v>505</v>
      </c>
      <c r="K54" s="1850" t="s">
        <v>504</v>
      </c>
      <c r="L54" s="1850">
        <v>8200</v>
      </c>
      <c r="M54" s="1852">
        <v>8200</v>
      </c>
      <c r="N54" s="1852"/>
      <c r="O54" s="1852" t="s">
        <v>2032</v>
      </c>
      <c r="P54" s="1852"/>
      <c r="Q54" s="1852" t="s">
        <v>2033</v>
      </c>
      <c r="R54" s="1852" t="s">
        <v>2034</v>
      </c>
      <c r="S54" s="1852"/>
      <c r="T54" s="1852" t="s">
        <v>2035</v>
      </c>
      <c r="U54" s="1852" t="s">
        <v>2052</v>
      </c>
    </row>
    <row r="55" spans="1:21" ht="52.5">
      <c r="A55" s="1850" t="s">
        <v>2049</v>
      </c>
      <c r="B55" s="1850">
        <v>18</v>
      </c>
      <c r="C55" s="1850">
        <v>22.2</v>
      </c>
      <c r="D55" s="1853">
        <v>0.9</v>
      </c>
      <c r="E55" s="1851" t="s">
        <v>2029</v>
      </c>
      <c r="F55" s="1850" t="s">
        <v>405</v>
      </c>
      <c r="G55" s="1850" t="s">
        <v>2050</v>
      </c>
      <c r="H55" s="1850" t="s">
        <v>35</v>
      </c>
      <c r="I55" s="1851" t="s">
        <v>761</v>
      </c>
      <c r="J55" s="1851" t="s">
        <v>505</v>
      </c>
      <c r="K55" s="1850" t="s">
        <v>504</v>
      </c>
      <c r="L55" s="1850">
        <v>8900</v>
      </c>
      <c r="M55" s="1852">
        <v>8900</v>
      </c>
      <c r="N55" s="1852"/>
      <c r="O55" s="1852"/>
      <c r="P55" s="1852"/>
      <c r="Q55" s="1852"/>
      <c r="R55" s="1852"/>
      <c r="S55" s="1852"/>
      <c r="T55" s="1852"/>
      <c r="U55" s="1852" t="s">
        <v>2053</v>
      </c>
    </row>
    <row r="56" spans="1:21" ht="52.5">
      <c r="A56" s="1850" t="s">
        <v>2049</v>
      </c>
      <c r="B56" s="1850">
        <v>18</v>
      </c>
      <c r="C56" s="1850">
        <v>24.2</v>
      </c>
      <c r="D56" s="1853">
        <v>1</v>
      </c>
      <c r="E56" s="1851" t="s">
        <v>2029</v>
      </c>
      <c r="F56" s="1850" t="s">
        <v>405</v>
      </c>
      <c r="G56" s="1850" t="s">
        <v>2050</v>
      </c>
      <c r="H56" s="1850" t="s">
        <v>35</v>
      </c>
      <c r="I56" s="1851" t="s">
        <v>761</v>
      </c>
      <c r="J56" s="1851" t="s">
        <v>505</v>
      </c>
      <c r="K56" s="1850" t="s">
        <v>504</v>
      </c>
      <c r="L56" s="1850">
        <v>8967</v>
      </c>
      <c r="M56" s="1852">
        <v>8967</v>
      </c>
      <c r="N56" s="1852"/>
      <c r="O56" s="1852"/>
      <c r="P56" s="1852"/>
      <c r="Q56" s="1852"/>
      <c r="R56" s="1852"/>
      <c r="S56" s="1852"/>
      <c r="T56" s="1852"/>
      <c r="U56" s="1852" t="s">
        <v>2054</v>
      </c>
    </row>
    <row r="57" spans="1:21" ht="52.5">
      <c r="A57" s="1850" t="s">
        <v>2049</v>
      </c>
      <c r="B57" s="1850">
        <v>18</v>
      </c>
      <c r="C57" s="1850">
        <v>24.3</v>
      </c>
      <c r="D57" s="1853">
        <v>0.6</v>
      </c>
      <c r="E57" s="1851" t="s">
        <v>2029</v>
      </c>
      <c r="F57" s="1850" t="s">
        <v>405</v>
      </c>
      <c r="G57" s="1850" t="s">
        <v>2050</v>
      </c>
      <c r="H57" s="1850" t="s">
        <v>35</v>
      </c>
      <c r="I57" s="1851" t="s">
        <v>761</v>
      </c>
      <c r="J57" s="1851" t="s">
        <v>505</v>
      </c>
      <c r="K57" s="1850" t="s">
        <v>504</v>
      </c>
      <c r="L57" s="1850">
        <v>9800</v>
      </c>
      <c r="M57" s="1852">
        <v>9800</v>
      </c>
      <c r="N57" s="1852"/>
      <c r="O57" s="1852"/>
      <c r="P57" s="1852"/>
      <c r="Q57" s="1852"/>
      <c r="R57" s="1852"/>
      <c r="S57" s="1852"/>
      <c r="T57" s="1852"/>
      <c r="U57" s="1852" t="s">
        <v>2055</v>
      </c>
    </row>
    <row r="58" spans="1:21" ht="52.5">
      <c r="A58" s="1850" t="s">
        <v>2049</v>
      </c>
      <c r="B58" s="1850">
        <v>22</v>
      </c>
      <c r="C58" s="1850">
        <v>23.4</v>
      </c>
      <c r="D58" s="1853">
        <v>1</v>
      </c>
      <c r="E58" s="1851" t="s">
        <v>2029</v>
      </c>
      <c r="F58" s="1850" t="s">
        <v>478</v>
      </c>
      <c r="G58" s="1850" t="s">
        <v>2050</v>
      </c>
      <c r="H58" s="1850" t="s">
        <v>35</v>
      </c>
      <c r="I58" s="1851" t="s">
        <v>761</v>
      </c>
      <c r="J58" s="1851" t="s">
        <v>505</v>
      </c>
      <c r="K58" s="1850" t="s">
        <v>504</v>
      </c>
      <c r="L58" s="1850">
        <v>8934</v>
      </c>
      <c r="M58" s="1852">
        <v>8934</v>
      </c>
      <c r="N58" s="1852"/>
      <c r="O58" s="1852"/>
      <c r="P58" s="1852"/>
      <c r="Q58" s="1852"/>
      <c r="R58" s="1852"/>
      <c r="S58" s="1852"/>
      <c r="T58" s="1852"/>
      <c r="U58" s="1852" t="s">
        <v>2056</v>
      </c>
    </row>
    <row r="59" spans="1:21" ht="52.5">
      <c r="A59" s="1850" t="s">
        <v>2057</v>
      </c>
      <c r="B59" s="1850">
        <v>38</v>
      </c>
      <c r="C59" s="1850">
        <v>24.4</v>
      </c>
      <c r="D59" s="1853">
        <v>1</v>
      </c>
      <c r="E59" s="1851" t="s">
        <v>2029</v>
      </c>
      <c r="F59" s="1850" t="s">
        <v>478</v>
      </c>
      <c r="G59" s="1850" t="s">
        <v>2050</v>
      </c>
      <c r="H59" s="1850" t="s">
        <v>35</v>
      </c>
      <c r="I59" s="1851" t="s">
        <v>761</v>
      </c>
      <c r="J59" s="1851" t="s">
        <v>505</v>
      </c>
      <c r="K59" s="1850" t="s">
        <v>504</v>
      </c>
      <c r="L59" s="1850">
        <v>9367</v>
      </c>
      <c r="M59" s="1852">
        <v>9367</v>
      </c>
      <c r="N59" s="1852"/>
      <c r="O59" s="1852"/>
      <c r="P59" s="1852"/>
      <c r="Q59" s="1852"/>
      <c r="R59" s="1852"/>
      <c r="S59" s="1852"/>
      <c r="T59" s="1852"/>
      <c r="U59" s="1852" t="s">
        <v>2058</v>
      </c>
    </row>
    <row r="60" spans="1:21" ht="52.5">
      <c r="A60" s="1850" t="s">
        <v>2057</v>
      </c>
      <c r="B60" s="1850">
        <v>38</v>
      </c>
      <c r="C60" s="1850">
        <v>24.5</v>
      </c>
      <c r="D60" s="1853">
        <v>0.9</v>
      </c>
      <c r="E60" s="1851" t="s">
        <v>2029</v>
      </c>
      <c r="F60" s="1850" t="s">
        <v>478</v>
      </c>
      <c r="G60" s="1850" t="s">
        <v>2050</v>
      </c>
      <c r="H60" s="1850" t="s">
        <v>35</v>
      </c>
      <c r="I60" s="1851" t="s">
        <v>761</v>
      </c>
      <c r="J60" s="1851" t="s">
        <v>505</v>
      </c>
      <c r="K60" s="1850" t="s">
        <v>504</v>
      </c>
      <c r="L60" s="1850">
        <v>7333</v>
      </c>
      <c r="M60" s="1852">
        <v>7333</v>
      </c>
      <c r="N60" s="1852"/>
      <c r="O60" s="1852"/>
      <c r="P60" s="1852"/>
      <c r="Q60" s="1852"/>
      <c r="R60" s="1852"/>
      <c r="S60" s="1852"/>
      <c r="T60" s="1852"/>
      <c r="U60" s="1852" t="s">
        <v>2059</v>
      </c>
    </row>
    <row r="61" spans="1:21" ht="15">
      <c r="A61" s="763" t="s">
        <v>439</v>
      </c>
      <c r="B61" s="763"/>
      <c r="C61" s="763"/>
      <c r="D61" s="1257">
        <f>D60+D59+D58+D57+D56+D55+D54+D53</f>
        <v>6.800000000000001</v>
      </c>
      <c r="E61" s="758"/>
      <c r="F61" s="757"/>
      <c r="G61" s="757"/>
      <c r="H61" s="757"/>
      <c r="I61" s="758"/>
      <c r="J61" s="757"/>
      <c r="K61" s="757"/>
      <c r="L61" s="759">
        <f>L53+L54+L55+L56+L57+L58+L59+L60</f>
        <v>72801</v>
      </c>
      <c r="M61" s="759">
        <f>M53+M54+M55+M56+M57+M58+M59+M60</f>
        <v>72801</v>
      </c>
      <c r="N61" s="759"/>
      <c r="O61" s="759"/>
      <c r="P61" s="759"/>
      <c r="Q61" s="759"/>
      <c r="R61" s="759"/>
      <c r="S61" s="759">
        <v>2000</v>
      </c>
      <c r="T61" s="759"/>
      <c r="U61" s="759"/>
    </row>
    <row r="62" spans="1:21" ht="14.25">
      <c r="A62" s="2243" t="s">
        <v>768</v>
      </c>
      <c r="B62" s="2243"/>
      <c r="C62" s="2243"/>
      <c r="D62" s="2243"/>
      <c r="E62" s="2243"/>
      <c r="F62" s="2243"/>
      <c r="G62" s="2243"/>
      <c r="H62" s="2243"/>
      <c r="I62" s="2243"/>
      <c r="J62" s="2243"/>
      <c r="K62" s="2243"/>
      <c r="L62" s="2243"/>
      <c r="M62" s="2243"/>
      <c r="N62" s="2243"/>
      <c r="O62" s="2243"/>
      <c r="P62" s="2243"/>
      <c r="Q62" s="2243"/>
      <c r="R62" s="2243"/>
      <c r="S62" s="2243"/>
      <c r="T62" s="2243"/>
      <c r="U62" s="2243"/>
    </row>
    <row r="63" spans="1:21" ht="39.75">
      <c r="A63" s="989" t="s">
        <v>2106</v>
      </c>
      <c r="B63" s="990">
        <v>11</v>
      </c>
      <c r="C63" s="990">
        <v>13.1</v>
      </c>
      <c r="D63" s="990">
        <v>0.9</v>
      </c>
      <c r="E63" s="1854" t="s">
        <v>877</v>
      </c>
      <c r="F63" s="989" t="s">
        <v>626</v>
      </c>
      <c r="G63" s="989" t="s">
        <v>1046</v>
      </c>
      <c r="H63" s="989" t="s">
        <v>2107</v>
      </c>
      <c r="I63" s="1854" t="s">
        <v>761</v>
      </c>
      <c r="J63" s="989" t="s">
        <v>2041</v>
      </c>
      <c r="K63" s="989" t="s">
        <v>504</v>
      </c>
      <c r="L63" s="989">
        <v>9500</v>
      </c>
      <c r="M63" s="1855">
        <v>3200</v>
      </c>
      <c r="N63" s="1855"/>
      <c r="O63" s="1855"/>
      <c r="P63" s="1855">
        <v>4800</v>
      </c>
      <c r="Q63" s="1855"/>
      <c r="R63" s="1856"/>
      <c r="S63" s="1855">
        <v>1500</v>
      </c>
      <c r="T63" s="1855"/>
      <c r="U63" s="1856" t="s">
        <v>2108</v>
      </c>
    </row>
    <row r="64" spans="1:21" ht="39.75">
      <c r="A64" s="989" t="s">
        <v>2106</v>
      </c>
      <c r="B64" s="990">
        <v>11</v>
      </c>
      <c r="C64" s="990">
        <v>5.1</v>
      </c>
      <c r="D64" s="990">
        <v>1</v>
      </c>
      <c r="E64" s="1854" t="s">
        <v>877</v>
      </c>
      <c r="F64" s="989" t="s">
        <v>626</v>
      </c>
      <c r="G64" s="989" t="s">
        <v>1046</v>
      </c>
      <c r="H64" s="989" t="s">
        <v>2109</v>
      </c>
      <c r="I64" s="1854" t="s">
        <v>761</v>
      </c>
      <c r="J64" s="989" t="s">
        <v>2041</v>
      </c>
      <c r="K64" s="989" t="s">
        <v>504</v>
      </c>
      <c r="L64" s="989">
        <v>10500</v>
      </c>
      <c r="M64" s="1855">
        <v>2500</v>
      </c>
      <c r="N64" s="1855"/>
      <c r="O64" s="1855" t="s">
        <v>2032</v>
      </c>
      <c r="P64" s="1855">
        <v>6500</v>
      </c>
      <c r="Q64" s="1855" t="s">
        <v>2033</v>
      </c>
      <c r="R64" s="1855" t="s">
        <v>2034</v>
      </c>
      <c r="S64" s="1855">
        <v>1500</v>
      </c>
      <c r="T64" s="1855" t="s">
        <v>2035</v>
      </c>
      <c r="U64" s="1856" t="s">
        <v>2110</v>
      </c>
    </row>
    <row r="65" spans="1:21" ht="39.75">
      <c r="A65" s="989" t="s">
        <v>2106</v>
      </c>
      <c r="B65" s="990">
        <v>21</v>
      </c>
      <c r="C65" s="990">
        <v>22.1</v>
      </c>
      <c r="D65" s="990">
        <v>1</v>
      </c>
      <c r="E65" s="1854" t="s">
        <v>2111</v>
      </c>
      <c r="F65" s="989" t="s">
        <v>2112</v>
      </c>
      <c r="G65" s="989" t="s">
        <v>1046</v>
      </c>
      <c r="H65" s="989" t="s">
        <v>2113</v>
      </c>
      <c r="I65" s="1854" t="s">
        <v>761</v>
      </c>
      <c r="J65" s="989" t="s">
        <v>2114</v>
      </c>
      <c r="K65" s="989" t="s">
        <v>504</v>
      </c>
      <c r="L65" s="989">
        <v>12000</v>
      </c>
      <c r="M65" s="1855"/>
      <c r="N65" s="1855"/>
      <c r="O65" s="1855"/>
      <c r="P65" s="1855"/>
      <c r="Q65" s="1855">
        <v>12000</v>
      </c>
      <c r="R65" s="1855"/>
      <c r="S65" s="1855"/>
      <c r="T65" s="1855"/>
      <c r="U65" s="1856" t="s">
        <v>2115</v>
      </c>
    </row>
    <row r="66" spans="1:21" ht="39.75">
      <c r="A66" s="989" t="s">
        <v>2106</v>
      </c>
      <c r="B66" s="990">
        <v>1</v>
      </c>
      <c r="C66" s="1857">
        <v>11.2</v>
      </c>
      <c r="D66" s="990">
        <v>1</v>
      </c>
      <c r="E66" s="1854" t="s">
        <v>877</v>
      </c>
      <c r="F66" s="989" t="s">
        <v>2112</v>
      </c>
      <c r="G66" s="989" t="s">
        <v>1046</v>
      </c>
      <c r="H66" s="989" t="s">
        <v>2116</v>
      </c>
      <c r="I66" s="1854" t="s">
        <v>761</v>
      </c>
      <c r="J66" s="989" t="s">
        <v>2041</v>
      </c>
      <c r="K66" s="989" t="s">
        <v>504</v>
      </c>
      <c r="L66" s="989">
        <v>9500</v>
      </c>
      <c r="M66" s="1855">
        <v>2800</v>
      </c>
      <c r="N66" s="1855"/>
      <c r="O66" s="1855"/>
      <c r="P66" s="1855">
        <v>5900</v>
      </c>
      <c r="Q66" s="1855"/>
      <c r="R66" s="1855"/>
      <c r="S66" s="1855"/>
      <c r="T66" s="1855"/>
      <c r="U66" s="1856" t="s">
        <v>2117</v>
      </c>
    </row>
    <row r="67" spans="1:21" ht="39.75">
      <c r="A67" s="989" t="s">
        <v>2106</v>
      </c>
      <c r="B67" s="990">
        <v>4</v>
      </c>
      <c r="C67" s="990">
        <v>34</v>
      </c>
      <c r="D67" s="990">
        <v>0.8</v>
      </c>
      <c r="E67" s="1854" t="s">
        <v>2029</v>
      </c>
      <c r="F67" s="989" t="s">
        <v>626</v>
      </c>
      <c r="G67" s="989" t="s">
        <v>1046</v>
      </c>
      <c r="H67" s="1854" t="s">
        <v>2118</v>
      </c>
      <c r="I67" s="1854" t="s">
        <v>761</v>
      </c>
      <c r="J67" s="989" t="s">
        <v>2041</v>
      </c>
      <c r="K67" s="989" t="s">
        <v>504</v>
      </c>
      <c r="L67" s="989">
        <v>1110</v>
      </c>
      <c r="M67" s="1855">
        <v>10600</v>
      </c>
      <c r="N67" s="1855"/>
      <c r="O67" s="1855"/>
      <c r="P67" s="1855"/>
      <c r="Q67" s="1855"/>
      <c r="R67" s="1855"/>
      <c r="S67" s="1855">
        <v>500</v>
      </c>
      <c r="T67" s="1855"/>
      <c r="U67" s="1856" t="s">
        <v>2119</v>
      </c>
    </row>
    <row r="68" spans="1:21" ht="39.75">
      <c r="A68" s="989" t="s">
        <v>2106</v>
      </c>
      <c r="B68" s="990">
        <v>14</v>
      </c>
      <c r="C68" s="990">
        <v>7.2</v>
      </c>
      <c r="D68" s="990">
        <v>0.7</v>
      </c>
      <c r="E68" s="1854" t="s">
        <v>2111</v>
      </c>
      <c r="F68" s="989" t="s">
        <v>626</v>
      </c>
      <c r="G68" s="989" t="s">
        <v>1046</v>
      </c>
      <c r="H68" s="1854" t="s">
        <v>2120</v>
      </c>
      <c r="I68" s="1854" t="s">
        <v>761</v>
      </c>
      <c r="J68" s="989" t="s">
        <v>2041</v>
      </c>
      <c r="K68" s="989" t="s">
        <v>504</v>
      </c>
      <c r="L68" s="989">
        <v>9000</v>
      </c>
      <c r="M68" s="1855"/>
      <c r="N68" s="1855"/>
      <c r="O68" s="1855">
        <v>2334</v>
      </c>
      <c r="P68" s="1855"/>
      <c r="Q68" s="1855">
        <v>6666</v>
      </c>
      <c r="R68" s="1855"/>
      <c r="S68" s="1855"/>
      <c r="T68" s="1858"/>
      <c r="U68" s="1856" t="s">
        <v>2121</v>
      </c>
    </row>
    <row r="69" spans="1:21" ht="39.75">
      <c r="A69" s="989" t="s">
        <v>2106</v>
      </c>
      <c r="B69" s="990">
        <v>5</v>
      </c>
      <c r="C69" s="990">
        <v>5.2</v>
      </c>
      <c r="D69" s="990">
        <v>1</v>
      </c>
      <c r="E69" s="1854" t="s">
        <v>2122</v>
      </c>
      <c r="F69" s="989" t="s">
        <v>2123</v>
      </c>
      <c r="G69" s="989" t="s">
        <v>1046</v>
      </c>
      <c r="H69" s="1854" t="s">
        <v>2124</v>
      </c>
      <c r="I69" s="1854" t="s">
        <v>761</v>
      </c>
      <c r="J69" s="989" t="s">
        <v>2041</v>
      </c>
      <c r="K69" s="989" t="s">
        <v>504</v>
      </c>
      <c r="L69" s="989">
        <v>10700</v>
      </c>
      <c r="M69" s="1855">
        <v>1500</v>
      </c>
      <c r="N69" s="1855"/>
      <c r="O69" s="1855"/>
      <c r="P69" s="1855"/>
      <c r="Q69" s="1855"/>
      <c r="R69" s="1855"/>
      <c r="S69" s="1855">
        <v>9200</v>
      </c>
      <c r="T69" s="1855"/>
      <c r="U69" s="1856" t="s">
        <v>2125</v>
      </c>
    </row>
    <row r="70" spans="1:21" ht="39.75">
      <c r="A70" s="989" t="s">
        <v>2106</v>
      </c>
      <c r="B70" s="990">
        <v>14</v>
      </c>
      <c r="C70" s="990">
        <v>21.5</v>
      </c>
      <c r="D70" s="990">
        <v>0.7</v>
      </c>
      <c r="E70" s="1854" t="s">
        <v>877</v>
      </c>
      <c r="F70" s="989" t="s">
        <v>2123</v>
      </c>
      <c r="G70" s="989" t="s">
        <v>1046</v>
      </c>
      <c r="H70" s="989" t="s">
        <v>2126</v>
      </c>
      <c r="I70" s="1854" t="s">
        <v>761</v>
      </c>
      <c r="J70" s="989" t="s">
        <v>2041</v>
      </c>
      <c r="K70" s="989" t="s">
        <v>504</v>
      </c>
      <c r="L70" s="989">
        <v>9500</v>
      </c>
      <c r="M70" s="1855">
        <v>1834</v>
      </c>
      <c r="N70" s="1855"/>
      <c r="O70" s="1855"/>
      <c r="P70" s="1855">
        <v>6900</v>
      </c>
      <c r="Q70" s="1855"/>
      <c r="R70" s="1855"/>
      <c r="S70" s="1855">
        <v>766</v>
      </c>
      <c r="T70" s="1855"/>
      <c r="U70" s="1856" t="s">
        <v>2127</v>
      </c>
    </row>
    <row r="71" spans="1:21" ht="15">
      <c r="A71" s="763" t="s">
        <v>439</v>
      </c>
      <c r="B71" s="763"/>
      <c r="C71" s="763"/>
      <c r="D71" s="1257">
        <f>D70+D69+D68+D67+D66+D65+D64+D63</f>
        <v>7.1000000000000005</v>
      </c>
      <c r="E71" s="758"/>
      <c r="F71" s="757"/>
      <c r="G71" s="757"/>
      <c r="H71" s="757"/>
      <c r="I71" s="758"/>
      <c r="J71" s="757"/>
      <c r="K71" s="757"/>
      <c r="L71" s="759">
        <f>L63+L64+L65+L66+L67+L68+L69+L70</f>
        <v>71810</v>
      </c>
      <c r="M71" s="759">
        <f>M65+M66+M67+M68+M69+M70</f>
        <v>16734</v>
      </c>
      <c r="N71" s="759">
        <v>700</v>
      </c>
      <c r="O71" s="759"/>
      <c r="P71" s="759">
        <f>P65+P66+P67+P68+P69</f>
        <v>5900</v>
      </c>
      <c r="Q71" s="759">
        <f>Q63+Q70</f>
        <v>0</v>
      </c>
      <c r="R71" s="759"/>
      <c r="S71" s="759">
        <f>S64+S66+S67+S68+S70</f>
        <v>2766</v>
      </c>
      <c r="T71" s="759"/>
      <c r="U71" s="759"/>
    </row>
    <row r="72" spans="1:21" ht="14.25">
      <c r="A72" s="2243" t="s">
        <v>745</v>
      </c>
      <c r="B72" s="2243"/>
      <c r="C72" s="2243"/>
      <c r="D72" s="2243"/>
      <c r="E72" s="2243"/>
      <c r="F72" s="2243"/>
      <c r="G72" s="2243"/>
      <c r="H72" s="2243"/>
      <c r="I72" s="2243"/>
      <c r="J72" s="2243"/>
      <c r="K72" s="2243"/>
      <c r="L72" s="2243"/>
      <c r="M72" s="2243"/>
      <c r="N72" s="2243"/>
      <c r="O72" s="2243"/>
      <c r="P72" s="2243"/>
      <c r="Q72" s="2243"/>
      <c r="R72" s="2243"/>
      <c r="S72" s="2243"/>
      <c r="T72" s="2243"/>
      <c r="U72" s="2243"/>
    </row>
    <row r="73" spans="1:21" ht="52.5">
      <c r="A73" s="1846" t="s">
        <v>746</v>
      </c>
      <c r="B73" s="1846">
        <v>29</v>
      </c>
      <c r="C73" s="1846">
        <v>7.3</v>
      </c>
      <c r="D73" s="1846">
        <v>0.8</v>
      </c>
      <c r="E73" s="1847" t="s">
        <v>2029</v>
      </c>
      <c r="F73" s="1846" t="s">
        <v>717</v>
      </c>
      <c r="G73" s="1846" t="s">
        <v>1046</v>
      </c>
      <c r="H73" s="1846" t="s">
        <v>2030</v>
      </c>
      <c r="I73" s="1847" t="s">
        <v>761</v>
      </c>
      <c r="J73" s="1846" t="s">
        <v>309</v>
      </c>
      <c r="K73" s="1846" t="s">
        <v>504</v>
      </c>
      <c r="L73" s="1846">
        <v>10000</v>
      </c>
      <c r="M73" s="1848">
        <v>10000</v>
      </c>
      <c r="N73" s="1848"/>
      <c r="O73" s="1848"/>
      <c r="P73" s="1848"/>
      <c r="Q73" s="1848"/>
      <c r="R73" s="1848"/>
      <c r="S73" s="1848"/>
      <c r="T73" s="1848"/>
      <c r="U73" s="1848" t="s">
        <v>2031</v>
      </c>
    </row>
    <row r="74" spans="1:21" ht="52.5">
      <c r="A74" s="1846" t="s">
        <v>746</v>
      </c>
      <c r="B74" s="1846">
        <v>29</v>
      </c>
      <c r="C74" s="1846">
        <v>7.4</v>
      </c>
      <c r="D74" s="1846">
        <v>0.8</v>
      </c>
      <c r="E74" s="1847" t="s">
        <v>2029</v>
      </c>
      <c r="F74" s="1846" t="s">
        <v>717</v>
      </c>
      <c r="G74" s="1846" t="s">
        <v>1046</v>
      </c>
      <c r="H74" s="1846" t="s">
        <v>2030</v>
      </c>
      <c r="I74" s="1847" t="s">
        <v>761</v>
      </c>
      <c r="J74" s="1846" t="s">
        <v>309</v>
      </c>
      <c r="K74" s="1846" t="s">
        <v>504</v>
      </c>
      <c r="L74" s="1846">
        <v>94000</v>
      </c>
      <c r="M74" s="1848">
        <v>9400</v>
      </c>
      <c r="N74" s="1848"/>
      <c r="O74" s="1848" t="s">
        <v>2032</v>
      </c>
      <c r="P74" s="1848"/>
      <c r="Q74" s="1848" t="s">
        <v>2033</v>
      </c>
      <c r="R74" s="1848" t="s">
        <v>2034</v>
      </c>
      <c r="S74" s="1848"/>
      <c r="T74" s="1848" t="s">
        <v>2035</v>
      </c>
      <c r="U74" s="1848" t="s">
        <v>2036</v>
      </c>
    </row>
    <row r="75" spans="1:21" ht="52.5">
      <c r="A75" s="1846" t="s">
        <v>746</v>
      </c>
      <c r="B75" s="1846">
        <v>29</v>
      </c>
      <c r="C75" s="1846">
        <v>7.5</v>
      </c>
      <c r="D75" s="1846">
        <v>1</v>
      </c>
      <c r="E75" s="1847" t="s">
        <v>2029</v>
      </c>
      <c r="F75" s="1846" t="s">
        <v>717</v>
      </c>
      <c r="G75" s="1846" t="s">
        <v>1046</v>
      </c>
      <c r="H75" s="1846" t="s">
        <v>2030</v>
      </c>
      <c r="I75" s="1847" t="s">
        <v>761</v>
      </c>
      <c r="J75" s="1846" t="s">
        <v>309</v>
      </c>
      <c r="K75" s="1846" t="s">
        <v>504</v>
      </c>
      <c r="L75" s="1846">
        <v>4200</v>
      </c>
      <c r="M75" s="1848">
        <v>1020</v>
      </c>
      <c r="N75" s="1848"/>
      <c r="O75" s="1848"/>
      <c r="P75" s="1848"/>
      <c r="Q75" s="1848"/>
      <c r="R75" s="1848"/>
      <c r="S75" s="1848"/>
      <c r="T75" s="1848"/>
      <c r="U75" s="1848" t="s">
        <v>2037</v>
      </c>
    </row>
    <row r="76" spans="1:21" ht="66.75" customHeight="1">
      <c r="A76" s="1846" t="s">
        <v>746</v>
      </c>
      <c r="B76" s="1846">
        <v>29</v>
      </c>
      <c r="C76" s="1846">
        <v>7.6</v>
      </c>
      <c r="D76" s="1846">
        <v>0.9</v>
      </c>
      <c r="E76" s="1847" t="s">
        <v>2029</v>
      </c>
      <c r="F76" s="1846" t="s">
        <v>717</v>
      </c>
      <c r="G76" s="1846" t="s">
        <v>1046</v>
      </c>
      <c r="H76" s="1846" t="s">
        <v>2030</v>
      </c>
      <c r="I76" s="1847" t="s">
        <v>761</v>
      </c>
      <c r="J76" s="1846" t="s">
        <v>309</v>
      </c>
      <c r="K76" s="1846" t="s">
        <v>504</v>
      </c>
      <c r="L76" s="1846">
        <v>4800</v>
      </c>
      <c r="M76" s="1848">
        <v>9200</v>
      </c>
      <c r="N76" s="1848"/>
      <c r="O76" s="1848"/>
      <c r="P76" s="1848"/>
      <c r="Q76" s="1848"/>
      <c r="R76" s="1848"/>
      <c r="S76" s="1848"/>
      <c r="T76" s="1848"/>
      <c r="U76" s="1848" t="s">
        <v>2038</v>
      </c>
    </row>
    <row r="77" spans="1:21" ht="15">
      <c r="A77" s="763" t="s">
        <v>439</v>
      </c>
      <c r="B77" s="763"/>
      <c r="C77" s="763"/>
      <c r="D77" s="764">
        <f>D76+D75+D74+D73</f>
        <v>3.5</v>
      </c>
      <c r="E77" s="758"/>
      <c r="F77" s="757"/>
      <c r="G77" s="757"/>
      <c r="H77" s="757"/>
      <c r="I77" s="758"/>
      <c r="J77" s="757"/>
      <c r="K77" s="757"/>
      <c r="L77" s="759">
        <f>L76+L75+L74+L73</f>
        <v>113000</v>
      </c>
      <c r="M77" s="759">
        <f aca="true" t="shared" si="1" ref="M77:S77">M76+M75+M74+M73</f>
        <v>29620</v>
      </c>
      <c r="N77" s="759">
        <f t="shared" si="1"/>
        <v>0</v>
      </c>
      <c r="O77" s="759">
        <v>0</v>
      </c>
      <c r="P77" s="759">
        <f t="shared" si="1"/>
        <v>0</v>
      </c>
      <c r="Q77" s="759">
        <v>0</v>
      </c>
      <c r="R77" s="759">
        <v>0</v>
      </c>
      <c r="S77" s="759">
        <f t="shared" si="1"/>
        <v>0</v>
      </c>
      <c r="T77" s="759">
        <v>0</v>
      </c>
      <c r="U77" s="759"/>
    </row>
    <row r="78" spans="1:21" ht="14.25">
      <c r="A78" s="2243" t="s">
        <v>770</v>
      </c>
      <c r="B78" s="2243"/>
      <c r="C78" s="2243"/>
      <c r="D78" s="2243"/>
      <c r="E78" s="2243"/>
      <c r="F78" s="2243"/>
      <c r="G78" s="2243"/>
      <c r="H78" s="2243"/>
      <c r="I78" s="2243"/>
      <c r="J78" s="2243"/>
      <c r="K78" s="2243"/>
      <c r="L78" s="2243"/>
      <c r="M78" s="2243"/>
      <c r="N78" s="2243"/>
      <c r="O78" s="2243"/>
      <c r="P78" s="2243"/>
      <c r="Q78" s="2243"/>
      <c r="R78" s="2243"/>
      <c r="S78" s="2243"/>
      <c r="T78" s="2243"/>
      <c r="U78" s="2243"/>
    </row>
    <row r="79" spans="1:21" ht="53.25">
      <c r="A79" s="989" t="s">
        <v>2083</v>
      </c>
      <c r="B79" s="989">
        <v>23</v>
      </c>
      <c r="C79" s="989">
        <v>2.2</v>
      </c>
      <c r="D79" s="989">
        <v>0.9</v>
      </c>
      <c r="E79" s="1854" t="s">
        <v>2029</v>
      </c>
      <c r="F79" s="989" t="s">
        <v>717</v>
      </c>
      <c r="G79" s="989" t="s">
        <v>1046</v>
      </c>
      <c r="H79" s="1846" t="s">
        <v>35</v>
      </c>
      <c r="I79" s="1854" t="s">
        <v>761</v>
      </c>
      <c r="J79" s="989" t="s">
        <v>505</v>
      </c>
      <c r="K79" s="989" t="s">
        <v>504</v>
      </c>
      <c r="L79" s="989">
        <v>10000</v>
      </c>
      <c r="M79" s="989">
        <v>10000</v>
      </c>
      <c r="N79" s="1855"/>
      <c r="O79" s="1855"/>
      <c r="P79" s="1855"/>
      <c r="Q79" s="1855"/>
      <c r="R79" s="1855"/>
      <c r="S79" s="1855"/>
      <c r="T79" s="1855"/>
      <c r="U79" s="1855" t="s">
        <v>2084</v>
      </c>
    </row>
    <row r="80" spans="1:21" ht="53.25">
      <c r="A80" s="989" t="s">
        <v>2083</v>
      </c>
      <c r="B80" s="989">
        <v>23</v>
      </c>
      <c r="C80" s="989">
        <v>9.1</v>
      </c>
      <c r="D80" s="989">
        <v>0.8</v>
      </c>
      <c r="E80" s="1854" t="s">
        <v>2029</v>
      </c>
      <c r="F80" s="989" t="s">
        <v>717</v>
      </c>
      <c r="G80" s="989" t="s">
        <v>1046</v>
      </c>
      <c r="H80" s="1846" t="s">
        <v>35</v>
      </c>
      <c r="I80" s="1854" t="s">
        <v>761</v>
      </c>
      <c r="J80" s="989" t="s">
        <v>505</v>
      </c>
      <c r="K80" s="989" t="s">
        <v>504</v>
      </c>
      <c r="L80" s="989">
        <v>8200</v>
      </c>
      <c r="M80" s="989">
        <v>8200</v>
      </c>
      <c r="N80" s="1855"/>
      <c r="O80" s="1855" t="s">
        <v>2032</v>
      </c>
      <c r="P80" s="1855"/>
      <c r="Q80" s="1855" t="s">
        <v>2033</v>
      </c>
      <c r="R80" s="1855" t="s">
        <v>2034</v>
      </c>
      <c r="S80" s="1855"/>
      <c r="T80" s="1855" t="s">
        <v>2035</v>
      </c>
      <c r="U80" s="1855" t="s">
        <v>2085</v>
      </c>
    </row>
    <row r="81" spans="1:21" ht="53.25">
      <c r="A81" s="989" t="s">
        <v>345</v>
      </c>
      <c r="B81" s="989">
        <v>7</v>
      </c>
      <c r="C81" s="989">
        <v>5.3</v>
      </c>
      <c r="D81" s="989">
        <v>0.5</v>
      </c>
      <c r="E81" s="1854" t="s">
        <v>2029</v>
      </c>
      <c r="F81" s="989" t="s">
        <v>717</v>
      </c>
      <c r="G81" s="989" t="s">
        <v>1046</v>
      </c>
      <c r="H81" s="1846" t="s">
        <v>35</v>
      </c>
      <c r="I81" s="1854" t="s">
        <v>761</v>
      </c>
      <c r="J81" s="989" t="s">
        <v>505</v>
      </c>
      <c r="K81" s="989" t="s">
        <v>504</v>
      </c>
      <c r="L81" s="989">
        <v>8000</v>
      </c>
      <c r="M81" s="989">
        <v>8000</v>
      </c>
      <c r="N81" s="1855"/>
      <c r="O81" s="1855"/>
      <c r="P81" s="1855"/>
      <c r="Q81" s="1855"/>
      <c r="R81" s="1855"/>
      <c r="S81" s="1855"/>
      <c r="T81" s="1855"/>
      <c r="U81" s="1855" t="s">
        <v>2086</v>
      </c>
    </row>
    <row r="82" spans="1:21" ht="53.25">
      <c r="A82" s="989" t="s">
        <v>345</v>
      </c>
      <c r="B82" s="989">
        <v>7</v>
      </c>
      <c r="C82" s="989">
        <v>5.2</v>
      </c>
      <c r="D82" s="989">
        <v>0.9</v>
      </c>
      <c r="E82" s="1854" t="s">
        <v>2029</v>
      </c>
      <c r="F82" s="989" t="s">
        <v>717</v>
      </c>
      <c r="G82" s="989" t="s">
        <v>1046</v>
      </c>
      <c r="H82" s="1846" t="s">
        <v>35</v>
      </c>
      <c r="I82" s="1854" t="s">
        <v>761</v>
      </c>
      <c r="J82" s="989" t="s">
        <v>505</v>
      </c>
      <c r="K82" s="989" t="s">
        <v>504</v>
      </c>
      <c r="L82" s="989">
        <v>8900</v>
      </c>
      <c r="M82" s="989">
        <v>8900</v>
      </c>
      <c r="N82" s="1855"/>
      <c r="O82" s="1855"/>
      <c r="P82" s="1855"/>
      <c r="Q82" s="1855"/>
      <c r="R82" s="1855"/>
      <c r="S82" s="1855"/>
      <c r="T82" s="1855"/>
      <c r="U82" s="1855" t="s">
        <v>2087</v>
      </c>
    </row>
    <row r="83" spans="1:21" ht="15">
      <c r="A83" s="763" t="s">
        <v>439</v>
      </c>
      <c r="B83" s="763"/>
      <c r="C83" s="763"/>
      <c r="D83" s="1257">
        <f>D82+D81+D80+D79</f>
        <v>3.1</v>
      </c>
      <c r="E83" s="758"/>
      <c r="F83" s="757"/>
      <c r="G83" s="757"/>
      <c r="H83" s="757"/>
      <c r="I83" s="758"/>
      <c r="J83" s="757"/>
      <c r="K83" s="757"/>
      <c r="L83" s="759">
        <f>L79+L80+L81+L82</f>
        <v>35100</v>
      </c>
      <c r="M83" s="759">
        <f>M79+M80+M81+M82</f>
        <v>35100</v>
      </c>
      <c r="N83" s="759"/>
      <c r="O83" s="759"/>
      <c r="P83" s="759"/>
      <c r="Q83" s="759"/>
      <c r="R83" s="759"/>
      <c r="S83" s="759">
        <v>970</v>
      </c>
      <c r="T83" s="759"/>
      <c r="U83" s="759"/>
    </row>
    <row r="84" spans="1:21" ht="14.25">
      <c r="A84" s="2243" t="s">
        <v>771</v>
      </c>
      <c r="B84" s="2243"/>
      <c r="C84" s="2243"/>
      <c r="D84" s="2243"/>
      <c r="E84" s="2243"/>
      <c r="F84" s="2243"/>
      <c r="G84" s="2243"/>
      <c r="H84" s="2243"/>
      <c r="I84" s="2243"/>
      <c r="J84" s="2243"/>
      <c r="K84" s="2243"/>
      <c r="L84" s="2243"/>
      <c r="M84" s="2243"/>
      <c r="N84" s="2243"/>
      <c r="O84" s="2243"/>
      <c r="P84" s="2243"/>
      <c r="Q84" s="2243"/>
      <c r="R84" s="2243"/>
      <c r="S84" s="2243"/>
      <c r="T84" s="2243"/>
      <c r="U84" s="2243"/>
    </row>
    <row r="85" spans="1:21" ht="52.5">
      <c r="A85" s="1846" t="s">
        <v>772</v>
      </c>
      <c r="B85" s="1846">
        <v>1</v>
      </c>
      <c r="C85" s="1846">
        <v>18.2</v>
      </c>
      <c r="D85" s="1846">
        <v>0.9</v>
      </c>
      <c r="E85" s="1847" t="s">
        <v>2029</v>
      </c>
      <c r="F85" s="1846" t="s">
        <v>2088</v>
      </c>
      <c r="G85" s="1846" t="s">
        <v>1046</v>
      </c>
      <c r="H85" s="989" t="s">
        <v>2089</v>
      </c>
      <c r="I85" s="1847" t="s">
        <v>761</v>
      </c>
      <c r="J85" s="1846" t="s">
        <v>505</v>
      </c>
      <c r="K85" s="1846" t="s">
        <v>504</v>
      </c>
      <c r="L85" s="1846">
        <v>10000</v>
      </c>
      <c r="M85" s="1848">
        <v>7000</v>
      </c>
      <c r="N85" s="1848"/>
      <c r="O85" s="1848"/>
      <c r="P85" s="1848">
        <v>3000</v>
      </c>
      <c r="Q85" s="1848"/>
      <c r="R85" s="1848"/>
      <c r="S85" s="1848"/>
      <c r="T85" s="1848"/>
      <c r="U85" s="1848" t="s">
        <v>2090</v>
      </c>
    </row>
    <row r="86" spans="1:21" ht="52.5">
      <c r="A86" s="1846" t="s">
        <v>772</v>
      </c>
      <c r="B86" s="1846">
        <v>3</v>
      </c>
      <c r="C86" s="1846">
        <v>16.1</v>
      </c>
      <c r="D86" s="1846">
        <v>1</v>
      </c>
      <c r="E86" s="1847" t="s">
        <v>2029</v>
      </c>
      <c r="F86" s="1846" t="s">
        <v>2091</v>
      </c>
      <c r="G86" s="1846" t="s">
        <v>1046</v>
      </c>
      <c r="H86" s="989" t="s">
        <v>2092</v>
      </c>
      <c r="I86" s="1847" t="s">
        <v>761</v>
      </c>
      <c r="J86" s="1846" t="s">
        <v>505</v>
      </c>
      <c r="K86" s="1846" t="s">
        <v>504</v>
      </c>
      <c r="L86" s="1846">
        <v>10000</v>
      </c>
      <c r="M86" s="1848">
        <v>8000</v>
      </c>
      <c r="N86" s="1848"/>
      <c r="O86" s="1848" t="s">
        <v>2032</v>
      </c>
      <c r="P86" s="1848">
        <v>2000</v>
      </c>
      <c r="Q86" s="1848" t="s">
        <v>2033</v>
      </c>
      <c r="R86" s="1848" t="s">
        <v>2034</v>
      </c>
      <c r="S86" s="1848"/>
      <c r="T86" s="1848" t="s">
        <v>2035</v>
      </c>
      <c r="U86" s="1848" t="s">
        <v>2093</v>
      </c>
    </row>
    <row r="87" spans="1:21" ht="66">
      <c r="A87" s="1846" t="s">
        <v>2094</v>
      </c>
      <c r="B87" s="1846">
        <v>17</v>
      </c>
      <c r="C87" s="1846">
        <v>12</v>
      </c>
      <c r="D87" s="1846">
        <v>1</v>
      </c>
      <c r="E87" s="1847" t="s">
        <v>2029</v>
      </c>
      <c r="F87" s="1846" t="s">
        <v>2095</v>
      </c>
      <c r="G87" s="1846" t="s">
        <v>1046</v>
      </c>
      <c r="H87" s="989" t="s">
        <v>630</v>
      </c>
      <c r="I87" s="1847" t="s">
        <v>761</v>
      </c>
      <c r="J87" s="1846" t="s">
        <v>505</v>
      </c>
      <c r="K87" s="1846" t="s">
        <v>504</v>
      </c>
      <c r="L87" s="1846">
        <v>10000</v>
      </c>
      <c r="M87" s="1848">
        <v>8000</v>
      </c>
      <c r="N87" s="1848"/>
      <c r="O87" s="1848"/>
      <c r="P87" s="1848"/>
      <c r="Q87" s="1848"/>
      <c r="R87" s="1848"/>
      <c r="S87" s="1848"/>
      <c r="T87" s="1848"/>
      <c r="U87" s="1848" t="s">
        <v>2096</v>
      </c>
    </row>
    <row r="88" spans="1:21" ht="52.5">
      <c r="A88" s="1846" t="s">
        <v>2097</v>
      </c>
      <c r="B88" s="1846">
        <v>34</v>
      </c>
      <c r="C88" s="1846">
        <v>38.2</v>
      </c>
      <c r="D88" s="1846">
        <v>0.9</v>
      </c>
      <c r="E88" s="1847" t="s">
        <v>2029</v>
      </c>
      <c r="F88" s="1846" t="s">
        <v>2098</v>
      </c>
      <c r="G88" s="1846" t="s">
        <v>1046</v>
      </c>
      <c r="H88" s="989" t="s">
        <v>2092</v>
      </c>
      <c r="I88" s="1847" t="s">
        <v>761</v>
      </c>
      <c r="J88" s="1846" t="s">
        <v>505</v>
      </c>
      <c r="K88" s="1846" t="s">
        <v>504</v>
      </c>
      <c r="L88" s="1846">
        <v>10000</v>
      </c>
      <c r="M88" s="1848">
        <v>8000</v>
      </c>
      <c r="N88" s="1848"/>
      <c r="O88" s="1848"/>
      <c r="P88" s="1848">
        <v>2000</v>
      </c>
      <c r="Q88" s="1848"/>
      <c r="R88" s="1848"/>
      <c r="S88" s="1848"/>
      <c r="T88" s="1848"/>
      <c r="U88" s="1848" t="s">
        <v>2090</v>
      </c>
    </row>
    <row r="89" spans="1:21" ht="52.5">
      <c r="A89" s="1846" t="s">
        <v>2099</v>
      </c>
      <c r="B89" s="1846">
        <v>45</v>
      </c>
      <c r="C89" s="1846">
        <v>14</v>
      </c>
      <c r="D89" s="1846">
        <v>0.9</v>
      </c>
      <c r="E89" s="1847" t="s">
        <v>2029</v>
      </c>
      <c r="F89" s="1846" t="s">
        <v>2100</v>
      </c>
      <c r="G89" s="1846" t="s">
        <v>1046</v>
      </c>
      <c r="H89" s="989" t="s">
        <v>35</v>
      </c>
      <c r="I89" s="1847" t="s">
        <v>761</v>
      </c>
      <c r="J89" s="1846" t="s">
        <v>505</v>
      </c>
      <c r="K89" s="1846" t="s">
        <v>504</v>
      </c>
      <c r="L89" s="1846">
        <v>10000</v>
      </c>
      <c r="M89" s="1848">
        <v>10000</v>
      </c>
      <c r="N89" s="1848"/>
      <c r="O89" s="1848"/>
      <c r="P89" s="1848"/>
      <c r="Q89" s="1848"/>
      <c r="R89" s="1848"/>
      <c r="S89" s="1848"/>
      <c r="T89" s="1848"/>
      <c r="U89" s="1848" t="s">
        <v>2101</v>
      </c>
    </row>
    <row r="90" spans="1:21" ht="52.5">
      <c r="A90" s="1846" t="s">
        <v>2099</v>
      </c>
      <c r="B90" s="1846">
        <v>45</v>
      </c>
      <c r="C90" s="1846">
        <v>8</v>
      </c>
      <c r="D90" s="1846">
        <v>0.6</v>
      </c>
      <c r="E90" s="1847" t="s">
        <v>2029</v>
      </c>
      <c r="F90" s="1846" t="s">
        <v>2102</v>
      </c>
      <c r="G90" s="1846" t="s">
        <v>1046</v>
      </c>
      <c r="H90" s="989" t="s">
        <v>35</v>
      </c>
      <c r="I90" s="1847" t="s">
        <v>761</v>
      </c>
      <c r="J90" s="1846" t="s">
        <v>505</v>
      </c>
      <c r="K90" s="1846" t="s">
        <v>504</v>
      </c>
      <c r="L90" s="1846">
        <v>10000</v>
      </c>
      <c r="M90" s="1848">
        <v>10000</v>
      </c>
      <c r="N90" s="1848"/>
      <c r="O90" s="1848"/>
      <c r="P90" s="1848"/>
      <c r="Q90" s="1848"/>
      <c r="R90" s="1848"/>
      <c r="S90" s="1848"/>
      <c r="T90" s="1848"/>
      <c r="U90" s="1848" t="s">
        <v>2103</v>
      </c>
    </row>
    <row r="91" spans="1:21" ht="66">
      <c r="A91" s="1846" t="s">
        <v>2097</v>
      </c>
      <c r="B91" s="1846">
        <v>26</v>
      </c>
      <c r="C91" s="1846">
        <v>18.2</v>
      </c>
      <c r="D91" s="1846">
        <v>1</v>
      </c>
      <c r="E91" s="1847" t="s">
        <v>2029</v>
      </c>
      <c r="F91" s="1846" t="s">
        <v>2100</v>
      </c>
      <c r="G91" s="1846" t="s">
        <v>1046</v>
      </c>
      <c r="H91" s="989" t="s">
        <v>630</v>
      </c>
      <c r="I91" s="1847" t="s">
        <v>761</v>
      </c>
      <c r="J91" s="1846" t="s">
        <v>505</v>
      </c>
      <c r="K91" s="1846" t="s">
        <v>504</v>
      </c>
      <c r="L91" s="1846">
        <v>10000</v>
      </c>
      <c r="M91" s="1848">
        <v>8000</v>
      </c>
      <c r="N91" s="1848"/>
      <c r="O91" s="1848"/>
      <c r="P91" s="1848"/>
      <c r="Q91" s="1848"/>
      <c r="R91" s="1848"/>
      <c r="S91" s="1848"/>
      <c r="T91" s="1848"/>
      <c r="U91" s="1848" t="s">
        <v>2096</v>
      </c>
    </row>
    <row r="92" spans="1:21" ht="52.5">
      <c r="A92" s="1846" t="s">
        <v>2094</v>
      </c>
      <c r="B92" s="1846">
        <v>18</v>
      </c>
      <c r="C92" s="1846">
        <v>24.2</v>
      </c>
      <c r="D92" s="1846">
        <v>0.9</v>
      </c>
      <c r="E92" s="1847" t="s">
        <v>2029</v>
      </c>
      <c r="F92" s="1846" t="s">
        <v>2095</v>
      </c>
      <c r="G92" s="1846" t="s">
        <v>1046</v>
      </c>
      <c r="H92" s="989" t="s">
        <v>632</v>
      </c>
      <c r="I92" s="1847" t="s">
        <v>761</v>
      </c>
      <c r="J92" s="1846" t="s">
        <v>505</v>
      </c>
      <c r="K92" s="1846" t="s">
        <v>504</v>
      </c>
      <c r="L92" s="1846">
        <v>10000</v>
      </c>
      <c r="M92" s="1848">
        <v>8000</v>
      </c>
      <c r="N92" s="1848"/>
      <c r="O92" s="1848"/>
      <c r="P92" s="1848">
        <v>1000</v>
      </c>
      <c r="Q92" s="1848"/>
      <c r="R92" s="1848"/>
      <c r="S92" s="1848"/>
      <c r="T92" s="1848"/>
      <c r="U92" s="1848" t="s">
        <v>2090</v>
      </c>
    </row>
    <row r="93" spans="1:21" ht="52.5">
      <c r="A93" s="1846" t="s">
        <v>2097</v>
      </c>
      <c r="B93" s="1846">
        <v>31</v>
      </c>
      <c r="C93" s="1846">
        <v>29</v>
      </c>
      <c r="D93" s="1846">
        <v>0.7</v>
      </c>
      <c r="E93" s="1847" t="s">
        <v>2029</v>
      </c>
      <c r="F93" s="1846" t="s">
        <v>2104</v>
      </c>
      <c r="G93" s="1846" t="s">
        <v>1046</v>
      </c>
      <c r="H93" s="989" t="s">
        <v>2092</v>
      </c>
      <c r="I93" s="1847" t="s">
        <v>761</v>
      </c>
      <c r="J93" s="1846" t="s">
        <v>505</v>
      </c>
      <c r="K93" s="1846" t="s">
        <v>504</v>
      </c>
      <c r="L93" s="1846">
        <v>10000</v>
      </c>
      <c r="M93" s="1848">
        <v>8000</v>
      </c>
      <c r="N93" s="1848"/>
      <c r="O93" s="1848"/>
      <c r="P93" s="1848">
        <v>2000</v>
      </c>
      <c r="Q93" s="1848"/>
      <c r="R93" s="1848"/>
      <c r="S93" s="1848"/>
      <c r="T93" s="1848"/>
      <c r="U93" s="1848" t="s">
        <v>2105</v>
      </c>
    </row>
    <row r="94" spans="1:21" ht="52.5">
      <c r="A94" s="1846" t="s">
        <v>2094</v>
      </c>
      <c r="B94" s="1846">
        <v>41</v>
      </c>
      <c r="C94" s="1846">
        <v>13.1</v>
      </c>
      <c r="D94" s="1846">
        <v>0.9</v>
      </c>
      <c r="E94" s="1847" t="s">
        <v>2029</v>
      </c>
      <c r="F94" s="1846" t="s">
        <v>2100</v>
      </c>
      <c r="G94" s="1846" t="s">
        <v>1046</v>
      </c>
      <c r="H94" s="989" t="s">
        <v>35</v>
      </c>
      <c r="I94" s="1847" t="s">
        <v>761</v>
      </c>
      <c r="J94" s="1846" t="s">
        <v>505</v>
      </c>
      <c r="K94" s="1846" t="s">
        <v>504</v>
      </c>
      <c r="L94" s="1846">
        <v>10000</v>
      </c>
      <c r="M94" s="1848">
        <v>10000</v>
      </c>
      <c r="N94" s="1848"/>
      <c r="O94" s="1848"/>
      <c r="P94" s="1848"/>
      <c r="Q94" s="1848"/>
      <c r="R94" s="1848"/>
      <c r="S94" s="1848"/>
      <c r="T94" s="1848"/>
      <c r="U94" s="1848" t="s">
        <v>2101</v>
      </c>
    </row>
    <row r="95" spans="1:21" ht="15">
      <c r="A95" s="763" t="s">
        <v>439</v>
      </c>
      <c r="B95" s="763"/>
      <c r="C95" s="763"/>
      <c r="D95" s="1257">
        <f>D94+D93+D92+D91+D90+D89+D88+D87+D86+D85</f>
        <v>8.8</v>
      </c>
      <c r="E95" s="758"/>
      <c r="F95" s="757"/>
      <c r="G95" s="757"/>
      <c r="H95" s="757"/>
      <c r="I95" s="758"/>
      <c r="J95" s="757"/>
      <c r="K95" s="757"/>
      <c r="L95" s="759">
        <f>L85+L86+L87+L88+L89+L90+L91+L92+L93+L94</f>
        <v>100000</v>
      </c>
      <c r="M95" s="759">
        <f>M85+M86+M87+M88+M89+M90+M91+M92+M93+M94</f>
        <v>85000</v>
      </c>
      <c r="N95" s="759"/>
      <c r="O95" s="759"/>
      <c r="P95" s="759">
        <f>P91+P92</f>
        <v>1000</v>
      </c>
      <c r="Q95" s="759"/>
      <c r="R95" s="759">
        <f>R85+R89+R90</f>
        <v>0</v>
      </c>
      <c r="S95" s="759">
        <f>S86+S90+S93</f>
        <v>0</v>
      </c>
      <c r="T95" s="759"/>
      <c r="U95" s="759"/>
    </row>
    <row r="96" spans="1:21" ht="14.25">
      <c r="A96" s="2243" t="s">
        <v>774</v>
      </c>
      <c r="B96" s="2243"/>
      <c r="C96" s="2243"/>
      <c r="D96" s="2243"/>
      <c r="E96" s="2243"/>
      <c r="F96" s="2243"/>
      <c r="G96" s="2243"/>
      <c r="H96" s="2243"/>
      <c r="I96" s="2243"/>
      <c r="J96" s="2243"/>
      <c r="K96" s="2243"/>
      <c r="L96" s="2243"/>
      <c r="M96" s="2243"/>
      <c r="N96" s="2243"/>
      <c r="O96" s="2243"/>
      <c r="P96" s="2243"/>
      <c r="Q96" s="2243"/>
      <c r="R96" s="2243"/>
      <c r="S96" s="2243"/>
      <c r="T96" s="2243"/>
      <c r="U96" s="2243"/>
    </row>
    <row r="97" spans="1:21" ht="52.5">
      <c r="A97" s="1850" t="s">
        <v>777</v>
      </c>
      <c r="B97" s="1850">
        <v>5</v>
      </c>
      <c r="C97" s="1859">
        <v>11.1</v>
      </c>
      <c r="D97" s="1850">
        <v>1</v>
      </c>
      <c r="E97" s="1851" t="s">
        <v>2029</v>
      </c>
      <c r="F97" s="1850" t="s">
        <v>2040</v>
      </c>
      <c r="G97" s="1850" t="s">
        <v>1046</v>
      </c>
      <c r="H97" s="1850" t="s">
        <v>2017</v>
      </c>
      <c r="I97" s="1851" t="s">
        <v>769</v>
      </c>
      <c r="J97" s="1850" t="s">
        <v>2041</v>
      </c>
      <c r="K97" s="1850" t="s">
        <v>504</v>
      </c>
      <c r="L97" s="1850">
        <v>9600</v>
      </c>
      <c r="M97" s="1852">
        <v>6100</v>
      </c>
      <c r="N97" s="1852"/>
      <c r="O97" s="1852"/>
      <c r="P97" s="1852"/>
      <c r="Q97" s="1852"/>
      <c r="R97" s="1852"/>
      <c r="S97" s="1852">
        <v>3500</v>
      </c>
      <c r="T97" s="1852"/>
      <c r="U97" s="1852" t="s">
        <v>2128</v>
      </c>
    </row>
    <row r="98" spans="1:21" ht="52.5">
      <c r="A98" s="1850" t="s">
        <v>777</v>
      </c>
      <c r="B98" s="1850">
        <v>5</v>
      </c>
      <c r="C98" s="1859">
        <v>11.11</v>
      </c>
      <c r="D98" s="1850">
        <v>1</v>
      </c>
      <c r="E98" s="1851" t="s">
        <v>2029</v>
      </c>
      <c r="F98" s="1850" t="s">
        <v>2040</v>
      </c>
      <c r="G98" s="1850" t="s">
        <v>1046</v>
      </c>
      <c r="H98" s="1850" t="s">
        <v>2017</v>
      </c>
      <c r="I98" s="1851" t="s">
        <v>769</v>
      </c>
      <c r="J98" s="1850" t="s">
        <v>2041</v>
      </c>
      <c r="K98" s="1850" t="s">
        <v>504</v>
      </c>
      <c r="L98" s="1850">
        <v>9800</v>
      </c>
      <c r="M98" s="1852">
        <v>5800</v>
      </c>
      <c r="N98" s="1852"/>
      <c r="O98" s="1852" t="s">
        <v>2032</v>
      </c>
      <c r="P98" s="1852"/>
      <c r="Q98" s="1852" t="s">
        <v>2033</v>
      </c>
      <c r="R98" s="1852" t="s">
        <v>2034</v>
      </c>
      <c r="S98" s="1852">
        <v>4000</v>
      </c>
      <c r="T98" s="1852" t="s">
        <v>2035</v>
      </c>
      <c r="U98" s="1852" t="s">
        <v>2129</v>
      </c>
    </row>
    <row r="99" spans="1:21" ht="52.5">
      <c r="A99" s="1850" t="s">
        <v>775</v>
      </c>
      <c r="B99" s="1850">
        <v>30</v>
      </c>
      <c r="C99" s="1850">
        <v>24.1</v>
      </c>
      <c r="D99" s="1850">
        <v>1</v>
      </c>
      <c r="E99" s="1851" t="s">
        <v>2029</v>
      </c>
      <c r="F99" s="1850" t="s">
        <v>2040</v>
      </c>
      <c r="G99" s="1850" t="s">
        <v>1046</v>
      </c>
      <c r="H99" s="1850" t="s">
        <v>2030</v>
      </c>
      <c r="I99" s="1851" t="s">
        <v>769</v>
      </c>
      <c r="J99" s="1850" t="s">
        <v>2041</v>
      </c>
      <c r="K99" s="1850" t="s">
        <v>504</v>
      </c>
      <c r="L99" s="1850">
        <v>8200</v>
      </c>
      <c r="M99" s="1852">
        <v>7100</v>
      </c>
      <c r="N99" s="1852">
        <v>1100</v>
      </c>
      <c r="O99" s="1852"/>
      <c r="P99" s="1852"/>
      <c r="Q99" s="1852"/>
      <c r="R99" s="1852"/>
      <c r="S99" s="1852"/>
      <c r="T99" s="1852"/>
      <c r="U99" s="1852" t="s">
        <v>2130</v>
      </c>
    </row>
    <row r="100" spans="1:21" ht="52.5">
      <c r="A100" s="1850" t="s">
        <v>775</v>
      </c>
      <c r="B100" s="1850">
        <v>30</v>
      </c>
      <c r="C100" s="1850">
        <v>18.2</v>
      </c>
      <c r="D100" s="1850">
        <v>0.5</v>
      </c>
      <c r="E100" s="1851" t="s">
        <v>2029</v>
      </c>
      <c r="F100" s="1850" t="s">
        <v>2040</v>
      </c>
      <c r="G100" s="1850" t="s">
        <v>1046</v>
      </c>
      <c r="H100" s="1850" t="s">
        <v>1236</v>
      </c>
      <c r="I100" s="1851" t="s">
        <v>769</v>
      </c>
      <c r="J100" s="1850" t="s">
        <v>2041</v>
      </c>
      <c r="K100" s="1850" t="s">
        <v>504</v>
      </c>
      <c r="L100" s="1850">
        <v>3600</v>
      </c>
      <c r="M100" s="1852">
        <v>3400</v>
      </c>
      <c r="N100" s="1852">
        <v>200</v>
      </c>
      <c r="O100" s="1852"/>
      <c r="P100" s="1852"/>
      <c r="Q100" s="1852"/>
      <c r="R100" s="1852"/>
      <c r="S100" s="1852"/>
      <c r="T100" s="1852"/>
      <c r="U100" s="1852" t="s">
        <v>2131</v>
      </c>
    </row>
    <row r="101" spans="1:21" ht="52.5">
      <c r="A101" s="1850" t="s">
        <v>775</v>
      </c>
      <c r="B101" s="1850">
        <v>31</v>
      </c>
      <c r="C101" s="1850">
        <v>7.1</v>
      </c>
      <c r="D101" s="1850">
        <v>0.9</v>
      </c>
      <c r="E101" s="1851" t="s">
        <v>2029</v>
      </c>
      <c r="F101" s="1850" t="s">
        <v>2040</v>
      </c>
      <c r="G101" s="1850" t="s">
        <v>1046</v>
      </c>
      <c r="H101" s="1850" t="s">
        <v>1236</v>
      </c>
      <c r="I101" s="1851" t="s">
        <v>769</v>
      </c>
      <c r="J101" s="1850" t="s">
        <v>2041</v>
      </c>
      <c r="K101" s="1850" t="s">
        <v>504</v>
      </c>
      <c r="L101" s="1850">
        <v>7590</v>
      </c>
      <c r="M101" s="1852">
        <v>5591</v>
      </c>
      <c r="N101" s="1852">
        <v>1999</v>
      </c>
      <c r="O101" s="1852"/>
      <c r="P101" s="1852"/>
      <c r="Q101" s="1852"/>
      <c r="R101" s="1852"/>
      <c r="S101" s="1852"/>
      <c r="T101" s="1852"/>
      <c r="U101" s="1852" t="s">
        <v>2132</v>
      </c>
    </row>
    <row r="102" spans="1:21" ht="52.5">
      <c r="A102" s="1850" t="s">
        <v>775</v>
      </c>
      <c r="B102" s="1850">
        <v>31</v>
      </c>
      <c r="C102" s="1850">
        <v>7.2</v>
      </c>
      <c r="D102" s="1850">
        <v>0.8</v>
      </c>
      <c r="E102" s="1851" t="s">
        <v>2029</v>
      </c>
      <c r="F102" s="1850" t="s">
        <v>2040</v>
      </c>
      <c r="G102" s="1850" t="s">
        <v>1046</v>
      </c>
      <c r="H102" s="1850" t="s">
        <v>776</v>
      </c>
      <c r="I102" s="1851" t="s">
        <v>769</v>
      </c>
      <c r="J102" s="1850" t="s">
        <v>2041</v>
      </c>
      <c r="K102" s="1850" t="s">
        <v>504</v>
      </c>
      <c r="L102" s="1850">
        <v>6720</v>
      </c>
      <c r="M102" s="1852">
        <v>6236</v>
      </c>
      <c r="N102" s="1852">
        <v>484</v>
      </c>
      <c r="O102" s="1852"/>
      <c r="P102" s="1852"/>
      <c r="Q102" s="1852"/>
      <c r="R102" s="1852"/>
      <c r="S102" s="1852"/>
      <c r="T102" s="1852"/>
      <c r="U102" s="1852" t="s">
        <v>2133</v>
      </c>
    </row>
    <row r="103" spans="1:21" ht="52.5">
      <c r="A103" s="1850" t="s">
        <v>775</v>
      </c>
      <c r="B103" s="1850">
        <v>31</v>
      </c>
      <c r="C103" s="1850">
        <v>19.1</v>
      </c>
      <c r="D103" s="1850">
        <v>0.8</v>
      </c>
      <c r="E103" s="1851" t="s">
        <v>2029</v>
      </c>
      <c r="F103" s="1850" t="s">
        <v>2040</v>
      </c>
      <c r="G103" s="1850" t="s">
        <v>1046</v>
      </c>
      <c r="H103" s="1850" t="s">
        <v>2134</v>
      </c>
      <c r="I103" s="1851" t="s">
        <v>769</v>
      </c>
      <c r="J103" s="1850" t="s">
        <v>2041</v>
      </c>
      <c r="K103" s="1850" t="s">
        <v>504</v>
      </c>
      <c r="L103" s="1850">
        <v>6660</v>
      </c>
      <c r="M103" s="1852">
        <v>5300</v>
      </c>
      <c r="N103" s="1852">
        <v>1360</v>
      </c>
      <c r="O103" s="1852"/>
      <c r="P103" s="1852"/>
      <c r="Q103" s="1852"/>
      <c r="R103" s="1852"/>
      <c r="S103" s="1852"/>
      <c r="T103" s="1852"/>
      <c r="U103" s="1852" t="s">
        <v>2135</v>
      </c>
    </row>
    <row r="104" spans="1:21" ht="52.5">
      <c r="A104" s="1850" t="s">
        <v>2136</v>
      </c>
      <c r="B104" s="1850">
        <v>14</v>
      </c>
      <c r="C104" s="1850">
        <v>13.1</v>
      </c>
      <c r="D104" s="1850">
        <v>1</v>
      </c>
      <c r="E104" s="1851" t="s">
        <v>2029</v>
      </c>
      <c r="F104" s="1850" t="s">
        <v>2040</v>
      </c>
      <c r="G104" s="1850" t="s">
        <v>1046</v>
      </c>
      <c r="H104" s="1850" t="s">
        <v>2134</v>
      </c>
      <c r="I104" s="1851" t="s">
        <v>769</v>
      </c>
      <c r="J104" s="1850" t="s">
        <v>2041</v>
      </c>
      <c r="K104" s="1850" t="s">
        <v>504</v>
      </c>
      <c r="L104" s="1850">
        <v>8500</v>
      </c>
      <c r="M104" s="1852">
        <v>5100</v>
      </c>
      <c r="N104" s="1852"/>
      <c r="O104" s="1852"/>
      <c r="P104" s="1852"/>
      <c r="Q104" s="1852"/>
      <c r="R104" s="1852"/>
      <c r="S104" s="1852">
        <v>3400</v>
      </c>
      <c r="T104" s="1852"/>
      <c r="U104" s="1852" t="s">
        <v>2130</v>
      </c>
    </row>
    <row r="105" spans="1:21" ht="52.5">
      <c r="A105" s="1850" t="s">
        <v>2136</v>
      </c>
      <c r="B105" s="1850">
        <v>14</v>
      </c>
      <c r="C105" s="1850">
        <v>13.2</v>
      </c>
      <c r="D105" s="1850">
        <v>1</v>
      </c>
      <c r="E105" s="1851" t="s">
        <v>2029</v>
      </c>
      <c r="F105" s="1850" t="s">
        <v>2040</v>
      </c>
      <c r="G105" s="1850" t="s">
        <v>1046</v>
      </c>
      <c r="H105" s="1850" t="s">
        <v>2134</v>
      </c>
      <c r="I105" s="1851" t="s">
        <v>769</v>
      </c>
      <c r="J105" s="1850" t="s">
        <v>2041</v>
      </c>
      <c r="K105" s="1850" t="s">
        <v>504</v>
      </c>
      <c r="L105" s="1850">
        <v>9700</v>
      </c>
      <c r="M105" s="1852">
        <v>6100</v>
      </c>
      <c r="N105" s="1852"/>
      <c r="O105" s="1852"/>
      <c r="P105" s="1852"/>
      <c r="Q105" s="1852"/>
      <c r="R105" s="1852"/>
      <c r="S105" s="1852">
        <v>3600</v>
      </c>
      <c r="T105" s="1852"/>
      <c r="U105" s="1852" t="s">
        <v>2131</v>
      </c>
    </row>
    <row r="106" spans="1:21" ht="52.5">
      <c r="A106" s="1850" t="s">
        <v>2137</v>
      </c>
      <c r="B106" s="1850">
        <v>37</v>
      </c>
      <c r="C106" s="1850">
        <v>10.2</v>
      </c>
      <c r="D106" s="1850">
        <v>0.9</v>
      </c>
      <c r="E106" s="1851" t="s">
        <v>2029</v>
      </c>
      <c r="F106" s="1850" t="s">
        <v>2040</v>
      </c>
      <c r="G106" s="1850" t="s">
        <v>1046</v>
      </c>
      <c r="H106" s="1850" t="s">
        <v>2138</v>
      </c>
      <c r="I106" s="1851" t="s">
        <v>769</v>
      </c>
      <c r="J106" s="1850" t="s">
        <v>2041</v>
      </c>
      <c r="K106" s="1850" t="s">
        <v>504</v>
      </c>
      <c r="L106" s="1850">
        <v>9450</v>
      </c>
      <c r="M106" s="1852">
        <v>5850</v>
      </c>
      <c r="N106" s="1852"/>
      <c r="O106" s="1852"/>
      <c r="P106" s="1852"/>
      <c r="Q106" s="1852"/>
      <c r="R106" s="1852"/>
      <c r="S106" s="1852">
        <v>3600</v>
      </c>
      <c r="T106" s="1852"/>
      <c r="U106" s="1852" t="s">
        <v>2139</v>
      </c>
    </row>
    <row r="107" spans="1:21" ht="52.5">
      <c r="A107" s="1850" t="s">
        <v>2137</v>
      </c>
      <c r="B107" s="1850">
        <v>31</v>
      </c>
      <c r="C107" s="1850">
        <v>19.2</v>
      </c>
      <c r="D107" s="1850">
        <v>0.9</v>
      </c>
      <c r="E107" s="1851" t="s">
        <v>2029</v>
      </c>
      <c r="F107" s="1850" t="s">
        <v>2040</v>
      </c>
      <c r="G107" s="1850" t="s">
        <v>1046</v>
      </c>
      <c r="H107" s="1850" t="s">
        <v>776</v>
      </c>
      <c r="I107" s="1851" t="s">
        <v>769</v>
      </c>
      <c r="J107" s="1850" t="s">
        <v>2041</v>
      </c>
      <c r="K107" s="1850" t="s">
        <v>504</v>
      </c>
      <c r="L107" s="1850">
        <v>6660</v>
      </c>
      <c r="M107" s="1852">
        <v>6660</v>
      </c>
      <c r="N107" s="1852"/>
      <c r="O107" s="1852"/>
      <c r="P107" s="1852"/>
      <c r="Q107" s="1852"/>
      <c r="R107" s="1852"/>
      <c r="S107" s="1852"/>
      <c r="T107" s="1852"/>
      <c r="U107" s="1852" t="s">
        <v>2140</v>
      </c>
    </row>
    <row r="108" spans="1:21" ht="52.5">
      <c r="A108" s="1850" t="s">
        <v>2137</v>
      </c>
      <c r="B108" s="1850">
        <v>30</v>
      </c>
      <c r="C108" s="1853">
        <v>18.3</v>
      </c>
      <c r="D108" s="1850">
        <v>0.6</v>
      </c>
      <c r="E108" s="1851" t="s">
        <v>2029</v>
      </c>
      <c r="F108" s="1850" t="s">
        <v>2040</v>
      </c>
      <c r="G108" s="1850" t="s">
        <v>1046</v>
      </c>
      <c r="H108" s="1850" t="s">
        <v>35</v>
      </c>
      <c r="I108" s="1851" t="s">
        <v>769</v>
      </c>
      <c r="J108" s="1850" t="s">
        <v>2041</v>
      </c>
      <c r="K108" s="1850" t="s">
        <v>504</v>
      </c>
      <c r="L108" s="1850">
        <v>5600</v>
      </c>
      <c r="M108" s="1852">
        <v>5600</v>
      </c>
      <c r="N108" s="1852"/>
      <c r="O108" s="1852"/>
      <c r="P108" s="1852"/>
      <c r="Q108" s="1852"/>
      <c r="R108" s="1852"/>
      <c r="S108" s="1852"/>
      <c r="T108" s="1852"/>
      <c r="U108" s="1852" t="s">
        <v>2141</v>
      </c>
    </row>
    <row r="109" spans="1:21" ht="15">
      <c r="A109" s="763" t="s">
        <v>439</v>
      </c>
      <c r="B109" s="763"/>
      <c r="C109" s="763"/>
      <c r="D109" s="764">
        <f>D108+D107+D106+D105+D104+D103+D102+D101+D100+D99+D98+D97</f>
        <v>10.4</v>
      </c>
      <c r="E109" s="758"/>
      <c r="F109" s="757"/>
      <c r="G109" s="757"/>
      <c r="H109" s="757"/>
      <c r="I109" s="758"/>
      <c r="J109" s="757"/>
      <c r="K109" s="757"/>
      <c r="L109" s="759">
        <f>L97+L98+L99+L104+L105+L106+L107+L108</f>
        <v>67510</v>
      </c>
      <c r="M109" s="759">
        <f>M97+M98+M99+M104+M105+M106+M107+M108</f>
        <v>48310</v>
      </c>
      <c r="N109" s="759">
        <v>800</v>
      </c>
      <c r="O109" s="759"/>
      <c r="P109" s="759"/>
      <c r="Q109" s="759"/>
      <c r="R109" s="759"/>
      <c r="S109" s="759">
        <f>S97+S99+S105+S108</f>
        <v>7100</v>
      </c>
      <c r="T109" s="759"/>
      <c r="U109" s="759"/>
    </row>
    <row r="110" spans="1:21" ht="20.25">
      <c r="A110" s="762" t="s">
        <v>750</v>
      </c>
      <c r="B110" s="54"/>
      <c r="C110" s="54"/>
      <c r="D110" s="756">
        <f>D109+D95+D83+D77+D71+D61+D51+D44+D33</f>
        <v>59.699999999999996</v>
      </c>
      <c r="E110" s="54"/>
      <c r="F110" s="54"/>
      <c r="G110" s="54"/>
      <c r="H110" s="54"/>
      <c r="I110" s="54"/>
      <c r="J110" s="54"/>
      <c r="K110" s="54"/>
      <c r="L110" s="1268" t="e">
        <f>L33+L44+L51+L61+L71+L77+L83+L95+L109+#REF!</f>
        <v>#REF!</v>
      </c>
      <c r="M110" s="1268">
        <f>M33+M44+M51+M61+M71+M77+M83+M95+M109</f>
        <v>422670</v>
      </c>
      <c r="N110" s="1268">
        <f>N71+N109</f>
        <v>1500</v>
      </c>
      <c r="O110" s="1269"/>
      <c r="P110" s="1268">
        <f>P71+P95</f>
        <v>6900</v>
      </c>
      <c r="Q110" s="1269">
        <f>Q71</f>
        <v>0</v>
      </c>
      <c r="R110" s="1268">
        <f>R33+R95</f>
        <v>2250</v>
      </c>
      <c r="S110" s="1268">
        <f>S33+S44+S61+S71+S83+S95+S109</f>
        <v>14761</v>
      </c>
      <c r="T110" s="1269" t="e">
        <f>#REF!</f>
        <v>#REF!</v>
      </c>
      <c r="U110" s="1269"/>
    </row>
  </sheetData>
  <sheetProtection/>
  <mergeCells count="57">
    <mergeCell ref="A96:U96"/>
    <mergeCell ref="A45:U45"/>
    <mergeCell ref="A52:U52"/>
    <mergeCell ref="A62:U62"/>
    <mergeCell ref="A72:U72"/>
    <mergeCell ref="A78:U78"/>
    <mergeCell ref="A84:U84"/>
    <mergeCell ref="A23:U23"/>
    <mergeCell ref="F19:F21"/>
    <mergeCell ref="G19:G21"/>
    <mergeCell ref="E19:E21"/>
    <mergeCell ref="M19:T20"/>
    <mergeCell ref="U19:U21"/>
    <mergeCell ref="A34:U34"/>
    <mergeCell ref="I19:I21"/>
    <mergeCell ref="J19:J21"/>
    <mergeCell ref="K19:K21"/>
    <mergeCell ref="L19:L21"/>
    <mergeCell ref="A19:A21"/>
    <mergeCell ref="B19:B21"/>
    <mergeCell ref="C19:C21"/>
    <mergeCell ref="D19:D21"/>
    <mergeCell ref="H19:H21"/>
    <mergeCell ref="A18:B18"/>
    <mergeCell ref="C18:M18"/>
    <mergeCell ref="C16:M16"/>
    <mergeCell ref="E6:E8"/>
    <mergeCell ref="F6:F8"/>
    <mergeCell ref="N16:Q16"/>
    <mergeCell ref="A17:B17"/>
    <mergeCell ref="C17:M17"/>
    <mergeCell ref="N17:R17"/>
    <mergeCell ref="A10:T10"/>
    <mergeCell ref="A5:B5"/>
    <mergeCell ref="A6:A8"/>
    <mergeCell ref="B6:B8"/>
    <mergeCell ref="C6:C8"/>
    <mergeCell ref="G6:G8"/>
    <mergeCell ref="H6:H8"/>
    <mergeCell ref="D6:D8"/>
    <mergeCell ref="I6:J6"/>
    <mergeCell ref="K6:K8"/>
    <mergeCell ref="I7:I8"/>
    <mergeCell ref="J7:J8"/>
    <mergeCell ref="M7:M8"/>
    <mergeCell ref="N7:T7"/>
    <mergeCell ref="L6:L8"/>
    <mergeCell ref="M6:T6"/>
    <mergeCell ref="A4:B4"/>
    <mergeCell ref="D4:N4"/>
    <mergeCell ref="N2:T2"/>
    <mergeCell ref="A3:B3"/>
    <mergeCell ref="D3:M3"/>
    <mergeCell ref="N3:T3"/>
    <mergeCell ref="A2:B2"/>
    <mergeCell ref="H2:K2"/>
    <mergeCell ref="P4:T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R163"/>
  <sheetViews>
    <sheetView zoomScalePageLayoutView="0" workbookViewId="0" topLeftCell="A1">
      <selection activeCell="F162" sqref="F162"/>
    </sheetView>
  </sheetViews>
  <sheetFormatPr defaultColWidth="9.140625" defaultRowHeight="15"/>
  <cols>
    <col min="1" max="1" width="18.7109375" style="0" customWidth="1"/>
    <col min="7" max="7" width="14.28125" style="0" customWidth="1"/>
    <col min="8" max="8" width="15.7109375" style="0" customWidth="1"/>
    <col min="9" max="9" width="13.8515625" style="0" customWidth="1"/>
    <col min="10" max="10" width="11.8515625" style="0" customWidth="1"/>
    <col min="11" max="11" width="12.421875" style="0" customWidth="1"/>
    <col min="12" max="12" width="17.8515625" style="0" customWidth="1"/>
  </cols>
  <sheetData>
    <row r="2" spans="1:18" ht="15">
      <c r="A2" s="52"/>
      <c r="B2" s="52"/>
      <c r="C2" s="52"/>
      <c r="D2" s="52"/>
      <c r="E2" s="52"/>
      <c r="F2" s="52"/>
      <c r="G2" s="52"/>
      <c r="H2" s="52"/>
      <c r="I2" s="2093" t="s">
        <v>244</v>
      </c>
      <c r="J2" s="2093"/>
      <c r="K2" s="52"/>
      <c r="L2" s="52"/>
      <c r="M2" s="52"/>
      <c r="N2" s="52"/>
      <c r="O2" s="52"/>
      <c r="P2" s="52"/>
      <c r="Q2" s="52"/>
      <c r="R2" s="52"/>
    </row>
    <row r="3" spans="1:18" ht="15">
      <c r="A3" s="52"/>
      <c r="B3" s="52"/>
      <c r="C3" s="52"/>
      <c r="D3" s="52"/>
      <c r="E3" s="2093" t="s">
        <v>782</v>
      </c>
      <c r="F3" s="2093"/>
      <c r="G3" s="2093"/>
      <c r="H3" s="2093"/>
      <c r="I3" s="2093"/>
      <c r="J3" s="2093"/>
      <c r="K3" s="2093"/>
      <c r="L3" s="2093"/>
      <c r="M3" s="2093"/>
      <c r="N3" s="52"/>
      <c r="O3" s="52"/>
      <c r="P3" s="52"/>
      <c r="Q3" s="52"/>
      <c r="R3" s="52"/>
    </row>
    <row r="4" spans="1:18" ht="15">
      <c r="A4" s="52"/>
      <c r="B4" s="52"/>
      <c r="C4" s="52"/>
      <c r="D4" s="52"/>
      <c r="E4" s="2093" t="s">
        <v>1869</v>
      </c>
      <c r="F4" s="2093"/>
      <c r="G4" s="2093"/>
      <c r="H4" s="2093"/>
      <c r="I4" s="2093"/>
      <c r="J4" s="2093"/>
      <c r="K4" s="2093"/>
      <c r="L4" s="2093"/>
      <c r="M4" s="2093"/>
      <c r="N4" s="52"/>
      <c r="O4" s="52"/>
      <c r="P4" s="52"/>
      <c r="Q4" s="52"/>
      <c r="R4" s="52"/>
    </row>
    <row r="5" spans="1:18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4.25">
      <c r="A6" s="2218" t="s">
        <v>783</v>
      </c>
      <c r="B6" s="2276" t="s">
        <v>247</v>
      </c>
      <c r="C6" s="2279" t="s">
        <v>248</v>
      </c>
      <c r="D6" s="2279" t="s">
        <v>249</v>
      </c>
      <c r="E6" s="2258" t="s">
        <v>784</v>
      </c>
      <c r="F6" s="2258" t="s">
        <v>739</v>
      </c>
      <c r="G6" s="2218" t="s">
        <v>785</v>
      </c>
      <c r="H6" s="2218" t="s">
        <v>443</v>
      </c>
      <c r="I6" s="2228" t="s">
        <v>254</v>
      </c>
      <c r="J6" s="2230"/>
      <c r="K6" s="2273" t="s">
        <v>255</v>
      </c>
      <c r="L6" s="2218" t="s">
        <v>256</v>
      </c>
      <c r="M6" s="2228" t="s">
        <v>786</v>
      </c>
      <c r="N6" s="2229"/>
      <c r="O6" s="2229"/>
      <c r="P6" s="2229"/>
      <c r="Q6" s="2229"/>
      <c r="R6" s="2230"/>
    </row>
    <row r="7" spans="1:18" ht="14.25">
      <c r="A7" s="2219"/>
      <c r="B7" s="2277"/>
      <c r="C7" s="2280"/>
      <c r="D7" s="2280"/>
      <c r="E7" s="2259"/>
      <c r="F7" s="2259"/>
      <c r="G7" s="2219"/>
      <c r="H7" s="2219"/>
      <c r="I7" s="2218" t="s">
        <v>259</v>
      </c>
      <c r="J7" s="2218" t="s">
        <v>787</v>
      </c>
      <c r="K7" s="2275"/>
      <c r="L7" s="2219"/>
      <c r="M7" s="2218" t="s">
        <v>788</v>
      </c>
      <c r="N7" s="2228" t="s">
        <v>789</v>
      </c>
      <c r="O7" s="2229"/>
      <c r="P7" s="2229"/>
      <c r="Q7" s="2230"/>
      <c r="R7" s="2218" t="s">
        <v>790</v>
      </c>
    </row>
    <row r="8" spans="1:18" ht="14.25">
      <c r="A8" s="2219"/>
      <c r="B8" s="2277"/>
      <c r="C8" s="2280"/>
      <c r="D8" s="2280"/>
      <c r="E8" s="2259"/>
      <c r="F8" s="2259"/>
      <c r="G8" s="2219"/>
      <c r="H8" s="2219"/>
      <c r="I8" s="2219"/>
      <c r="J8" s="2219"/>
      <c r="K8" s="2275"/>
      <c r="L8" s="2219"/>
      <c r="M8" s="2219"/>
      <c r="N8" s="2273" t="s">
        <v>269</v>
      </c>
      <c r="O8" s="2273" t="s">
        <v>671</v>
      </c>
      <c r="P8" s="2273" t="s">
        <v>404</v>
      </c>
      <c r="Q8" s="2273" t="s">
        <v>602</v>
      </c>
      <c r="R8" s="2219"/>
    </row>
    <row r="9" spans="1:18" ht="14.25">
      <c r="A9" s="2220"/>
      <c r="B9" s="2278"/>
      <c r="C9" s="2281"/>
      <c r="D9" s="2281"/>
      <c r="E9" s="2260"/>
      <c r="F9" s="2260"/>
      <c r="G9" s="2220"/>
      <c r="H9" s="2220"/>
      <c r="I9" s="2220"/>
      <c r="J9" s="2220"/>
      <c r="K9" s="2274"/>
      <c r="L9" s="2220"/>
      <c r="M9" s="2220"/>
      <c r="N9" s="2274"/>
      <c r="O9" s="2274"/>
      <c r="P9" s="2274"/>
      <c r="Q9" s="2274"/>
      <c r="R9" s="2220"/>
    </row>
    <row r="10" spans="1:18" ht="14.25">
      <c r="A10" s="741">
        <v>1</v>
      </c>
      <c r="B10" s="777">
        <v>2</v>
      </c>
      <c r="C10" s="776">
        <v>3</v>
      </c>
      <c r="D10" s="778">
        <v>4</v>
      </c>
      <c r="E10" s="741">
        <v>5</v>
      </c>
      <c r="F10" s="779">
        <v>6</v>
      </c>
      <c r="G10" s="741">
        <v>7</v>
      </c>
      <c r="H10" s="779">
        <v>8</v>
      </c>
      <c r="I10" s="741">
        <v>9</v>
      </c>
      <c r="J10" s="779">
        <v>10</v>
      </c>
      <c r="K10" s="776">
        <v>11</v>
      </c>
      <c r="L10" s="779">
        <v>12</v>
      </c>
      <c r="M10" s="741">
        <v>13</v>
      </c>
      <c r="N10" s="778">
        <v>14</v>
      </c>
      <c r="O10" s="776">
        <v>15</v>
      </c>
      <c r="P10" s="776">
        <v>16</v>
      </c>
      <c r="Q10" s="776">
        <v>17</v>
      </c>
      <c r="R10" s="780">
        <v>18</v>
      </c>
    </row>
    <row r="11" spans="1:18" ht="15">
      <c r="A11" s="2282" t="s">
        <v>791</v>
      </c>
      <c r="B11" s="2283"/>
      <c r="C11" s="2283"/>
      <c r="D11" s="2283"/>
      <c r="E11" s="2283"/>
      <c r="F11" s="2283"/>
      <c r="G11" s="2283"/>
      <c r="H11" s="2283"/>
      <c r="I11" s="2283"/>
      <c r="J11" s="2283"/>
      <c r="K11" s="2283"/>
      <c r="L11" s="2283"/>
      <c r="M11" s="2283"/>
      <c r="N11" s="2283"/>
      <c r="O11" s="2283"/>
      <c r="P11" s="2283"/>
      <c r="Q11" s="2283"/>
      <c r="R11" s="2284"/>
    </row>
    <row r="12" spans="1:18" ht="14.25">
      <c r="A12" s="1264" t="s">
        <v>794</v>
      </c>
      <c r="B12" s="766">
        <v>1</v>
      </c>
      <c r="C12" s="107">
        <v>410</v>
      </c>
      <c r="D12" s="767">
        <v>5.1</v>
      </c>
      <c r="E12" s="1681">
        <v>1</v>
      </c>
      <c r="F12" s="768" t="s">
        <v>269</v>
      </c>
      <c r="G12" s="765" t="s">
        <v>795</v>
      </c>
      <c r="H12" s="768" t="s">
        <v>1043</v>
      </c>
      <c r="I12" s="965" t="s">
        <v>605</v>
      </c>
      <c r="J12" s="768" t="s">
        <v>605</v>
      </c>
      <c r="K12" s="107" t="s">
        <v>796</v>
      </c>
      <c r="L12" s="768" t="s">
        <v>797</v>
      </c>
      <c r="M12" s="1682">
        <v>2.5</v>
      </c>
      <c r="N12" s="1683">
        <v>2.5</v>
      </c>
      <c r="O12" s="107"/>
      <c r="P12" s="107"/>
      <c r="Q12" s="107"/>
      <c r="R12" s="966"/>
    </row>
    <row r="13" spans="1:18" ht="14.25">
      <c r="A13" s="1261"/>
      <c r="B13" s="766">
        <v>2</v>
      </c>
      <c r="C13" s="107">
        <v>410</v>
      </c>
      <c r="D13" s="767">
        <v>5.2</v>
      </c>
      <c r="E13" s="1681">
        <v>1</v>
      </c>
      <c r="F13" s="768" t="s">
        <v>269</v>
      </c>
      <c r="G13" s="765" t="s">
        <v>795</v>
      </c>
      <c r="H13" s="768" t="s">
        <v>1043</v>
      </c>
      <c r="I13" s="965" t="s">
        <v>605</v>
      </c>
      <c r="J13" s="768" t="s">
        <v>605</v>
      </c>
      <c r="K13" s="107" t="s">
        <v>796</v>
      </c>
      <c r="L13" s="768" t="s">
        <v>797</v>
      </c>
      <c r="M13" s="1682">
        <v>2.5</v>
      </c>
      <c r="N13" s="1683">
        <v>2.5</v>
      </c>
      <c r="O13" s="107"/>
      <c r="P13" s="107"/>
      <c r="Q13" s="107"/>
      <c r="R13" s="966"/>
    </row>
    <row r="14" spans="1:18" ht="14.25">
      <c r="A14" s="1261"/>
      <c r="B14" s="766">
        <v>3</v>
      </c>
      <c r="C14" s="107">
        <v>411</v>
      </c>
      <c r="D14" s="767">
        <v>6.2</v>
      </c>
      <c r="E14" s="1681">
        <v>1</v>
      </c>
      <c r="F14" s="768" t="s">
        <v>269</v>
      </c>
      <c r="G14" s="765" t="s">
        <v>793</v>
      </c>
      <c r="H14" s="768" t="s">
        <v>1043</v>
      </c>
      <c r="I14" s="965" t="s">
        <v>605</v>
      </c>
      <c r="J14" s="768" t="s">
        <v>605</v>
      </c>
      <c r="K14" s="107" t="s">
        <v>796</v>
      </c>
      <c r="L14" s="768" t="s">
        <v>797</v>
      </c>
      <c r="M14" s="972">
        <v>2.5</v>
      </c>
      <c r="N14" s="973">
        <v>2.5</v>
      </c>
      <c r="O14" s="107"/>
      <c r="P14" s="107"/>
      <c r="Q14" s="107"/>
      <c r="R14" s="966"/>
    </row>
    <row r="15" spans="1:18" ht="15">
      <c r="A15" s="1263" t="s">
        <v>312</v>
      </c>
      <c r="B15" s="1262"/>
      <c r="C15" s="1262"/>
      <c r="D15" s="1262"/>
      <c r="E15" s="1684">
        <f>E14+E13+E12</f>
        <v>3</v>
      </c>
      <c r="F15" s="1262"/>
      <c r="G15" s="1262"/>
      <c r="H15" s="1262"/>
      <c r="I15" s="1262"/>
      <c r="J15" s="1262"/>
      <c r="K15" s="1262"/>
      <c r="L15" s="1262"/>
      <c r="M15" s="1685">
        <f aca="true" t="shared" si="0" ref="M15:R15">M14+M13+M12</f>
        <v>7.5</v>
      </c>
      <c r="N15" s="1685">
        <f t="shared" si="0"/>
        <v>7.5</v>
      </c>
      <c r="O15" s="1685">
        <f t="shared" si="0"/>
        <v>0</v>
      </c>
      <c r="P15" s="1685">
        <f t="shared" si="0"/>
        <v>0</v>
      </c>
      <c r="Q15" s="1685">
        <f t="shared" si="0"/>
        <v>0</v>
      </c>
      <c r="R15" s="1685">
        <f t="shared" si="0"/>
        <v>0</v>
      </c>
    </row>
    <row r="16" spans="1:18" ht="15.75" thickBot="1">
      <c r="A16" s="975"/>
      <c r="B16" s="1686"/>
      <c r="C16" s="1687"/>
      <c r="D16" s="1686"/>
      <c r="E16" s="1718"/>
      <c r="F16" s="1686"/>
      <c r="G16" s="1687"/>
      <c r="H16" s="1686"/>
      <c r="I16" s="1687"/>
      <c r="J16" s="1686"/>
      <c r="K16" s="1687"/>
      <c r="L16" s="1686"/>
      <c r="M16" s="1688"/>
      <c r="N16" s="1689"/>
      <c r="O16" s="1687"/>
      <c r="P16" s="1687"/>
      <c r="Q16" s="1687"/>
      <c r="R16" s="1686"/>
    </row>
    <row r="17" spans="1:18" ht="14.25">
      <c r="A17" s="963" t="s">
        <v>792</v>
      </c>
      <c r="B17" s="1690">
        <v>1</v>
      </c>
      <c r="C17" s="1691">
        <v>149</v>
      </c>
      <c r="D17" s="1692">
        <v>3.2</v>
      </c>
      <c r="E17" s="1693">
        <v>1</v>
      </c>
      <c r="F17" s="1694" t="s">
        <v>269</v>
      </c>
      <c r="G17" s="765" t="s">
        <v>778</v>
      </c>
      <c r="H17" s="1694" t="s">
        <v>1043</v>
      </c>
      <c r="I17" s="1695" t="s">
        <v>605</v>
      </c>
      <c r="J17" s="1694" t="s">
        <v>605</v>
      </c>
      <c r="K17" s="1691" t="s">
        <v>796</v>
      </c>
      <c r="L17" s="1694" t="s">
        <v>797</v>
      </c>
      <c r="M17" s="1696">
        <v>2.5</v>
      </c>
      <c r="N17" s="1697">
        <v>2.5</v>
      </c>
      <c r="O17" s="1691"/>
      <c r="P17" s="1691"/>
      <c r="Q17" s="1691"/>
      <c r="R17" s="1698"/>
    </row>
    <row r="18" spans="1:18" ht="14.25">
      <c r="A18" s="975"/>
      <c r="B18" s="766">
        <v>2</v>
      </c>
      <c r="C18" s="150">
        <v>165</v>
      </c>
      <c r="D18" s="1699">
        <v>11.1</v>
      </c>
      <c r="E18" s="1700">
        <v>0.9</v>
      </c>
      <c r="F18" s="768" t="s">
        <v>269</v>
      </c>
      <c r="G18" s="765" t="s">
        <v>793</v>
      </c>
      <c r="H18" s="768" t="s">
        <v>1043</v>
      </c>
      <c r="I18" s="965" t="s">
        <v>605</v>
      </c>
      <c r="J18" s="768" t="s">
        <v>605</v>
      </c>
      <c r="K18" s="107" t="s">
        <v>796</v>
      </c>
      <c r="L18" s="768" t="s">
        <v>797</v>
      </c>
      <c r="M18" s="965">
        <v>2.25</v>
      </c>
      <c r="N18" s="1701">
        <v>2.25</v>
      </c>
      <c r="O18" s="107"/>
      <c r="P18" s="107"/>
      <c r="Q18" s="107"/>
      <c r="R18" s="966"/>
    </row>
    <row r="19" spans="1:18" ht="14.25">
      <c r="A19" s="975"/>
      <c r="B19" s="766">
        <v>3</v>
      </c>
      <c r="C19" s="107">
        <v>168</v>
      </c>
      <c r="D19" s="767">
        <v>20.1</v>
      </c>
      <c r="E19" s="964">
        <v>0.8</v>
      </c>
      <c r="F19" s="768" t="s">
        <v>269</v>
      </c>
      <c r="G19" s="765" t="s">
        <v>793</v>
      </c>
      <c r="H19" s="768" t="s">
        <v>1043</v>
      </c>
      <c r="I19" s="965" t="s">
        <v>605</v>
      </c>
      <c r="J19" s="768" t="s">
        <v>605</v>
      </c>
      <c r="K19" s="107" t="s">
        <v>796</v>
      </c>
      <c r="L19" s="768" t="s">
        <v>797</v>
      </c>
      <c r="M19" s="972">
        <v>2</v>
      </c>
      <c r="N19" s="973">
        <v>2</v>
      </c>
      <c r="O19" s="107"/>
      <c r="P19" s="107"/>
      <c r="Q19" s="107"/>
      <c r="R19" s="966"/>
    </row>
    <row r="20" spans="1:18" ht="14.25">
      <c r="A20" s="975"/>
      <c r="B20" s="766">
        <v>4</v>
      </c>
      <c r="C20" s="107">
        <v>171</v>
      </c>
      <c r="D20" s="767">
        <v>20.3</v>
      </c>
      <c r="E20" s="964">
        <v>0.9</v>
      </c>
      <c r="F20" s="768" t="s">
        <v>269</v>
      </c>
      <c r="G20" s="765" t="s">
        <v>793</v>
      </c>
      <c r="H20" s="768" t="s">
        <v>1043</v>
      </c>
      <c r="I20" s="965" t="s">
        <v>605</v>
      </c>
      <c r="J20" s="768" t="s">
        <v>605</v>
      </c>
      <c r="K20" s="107" t="s">
        <v>796</v>
      </c>
      <c r="L20" s="768" t="s">
        <v>797</v>
      </c>
      <c r="M20" s="765">
        <v>2.25</v>
      </c>
      <c r="N20" s="767">
        <v>2.25</v>
      </c>
      <c r="O20" s="107"/>
      <c r="P20" s="107"/>
      <c r="Q20" s="107"/>
      <c r="R20" s="966"/>
    </row>
    <row r="21" spans="1:18" ht="14.25">
      <c r="A21" s="975"/>
      <c r="B21" s="766">
        <v>5</v>
      </c>
      <c r="C21" s="107">
        <v>172</v>
      </c>
      <c r="D21" s="767">
        <v>6.3</v>
      </c>
      <c r="E21" s="1681">
        <v>1</v>
      </c>
      <c r="F21" s="768" t="s">
        <v>269</v>
      </c>
      <c r="G21" s="765" t="s">
        <v>793</v>
      </c>
      <c r="H21" s="768" t="s">
        <v>1043</v>
      </c>
      <c r="I21" s="965" t="s">
        <v>605</v>
      </c>
      <c r="J21" s="768" t="s">
        <v>605</v>
      </c>
      <c r="K21" s="107" t="s">
        <v>796</v>
      </c>
      <c r="L21" s="768" t="s">
        <v>797</v>
      </c>
      <c r="M21" s="972">
        <v>2.5</v>
      </c>
      <c r="N21" s="973">
        <v>2.5</v>
      </c>
      <c r="O21" s="107"/>
      <c r="P21" s="107"/>
      <c r="Q21" s="107"/>
      <c r="R21" s="966"/>
    </row>
    <row r="22" spans="1:18" ht="14.25">
      <c r="A22" s="963"/>
      <c r="B22" s="766">
        <v>6</v>
      </c>
      <c r="C22" s="107">
        <v>173</v>
      </c>
      <c r="D22" s="767">
        <v>13.3</v>
      </c>
      <c r="E22" s="1681">
        <v>1</v>
      </c>
      <c r="F22" s="768" t="s">
        <v>269</v>
      </c>
      <c r="G22" s="765" t="s">
        <v>793</v>
      </c>
      <c r="H22" s="768" t="s">
        <v>1043</v>
      </c>
      <c r="I22" s="965" t="s">
        <v>605</v>
      </c>
      <c r="J22" s="768" t="s">
        <v>605</v>
      </c>
      <c r="K22" s="107" t="s">
        <v>796</v>
      </c>
      <c r="L22" s="768" t="s">
        <v>797</v>
      </c>
      <c r="M22" s="972">
        <v>2.5</v>
      </c>
      <c r="N22" s="973">
        <v>2.5</v>
      </c>
      <c r="O22" s="107"/>
      <c r="P22" s="107"/>
      <c r="Q22" s="107"/>
      <c r="R22" s="966"/>
    </row>
    <row r="23" spans="1:18" ht="14.25">
      <c r="A23" s="963"/>
      <c r="B23" s="766">
        <v>7</v>
      </c>
      <c r="C23" s="107">
        <v>173</v>
      </c>
      <c r="D23" s="767">
        <v>18</v>
      </c>
      <c r="E23" s="964">
        <v>0.8</v>
      </c>
      <c r="F23" s="768" t="s">
        <v>269</v>
      </c>
      <c r="G23" s="765" t="s">
        <v>793</v>
      </c>
      <c r="H23" s="768" t="s">
        <v>1043</v>
      </c>
      <c r="I23" s="965" t="s">
        <v>605</v>
      </c>
      <c r="J23" s="768" t="s">
        <v>605</v>
      </c>
      <c r="K23" s="107" t="s">
        <v>796</v>
      </c>
      <c r="L23" s="768" t="s">
        <v>797</v>
      </c>
      <c r="M23" s="972">
        <v>2</v>
      </c>
      <c r="N23" s="973">
        <v>2</v>
      </c>
      <c r="O23" s="107"/>
      <c r="P23" s="107"/>
      <c r="Q23" s="107"/>
      <c r="R23" s="966"/>
    </row>
    <row r="24" spans="1:18" ht="14.25">
      <c r="A24" s="963" t="s">
        <v>312</v>
      </c>
      <c r="B24" s="766"/>
      <c r="C24" s="107"/>
      <c r="D24" s="767"/>
      <c r="E24" s="1702">
        <f>E23+E22+E21+E20+E19+E18+E17</f>
        <v>6.4</v>
      </c>
      <c r="F24" s="768"/>
      <c r="G24" s="765"/>
      <c r="H24" s="768"/>
      <c r="I24" s="765"/>
      <c r="J24" s="768"/>
      <c r="K24" s="107"/>
      <c r="L24" s="768"/>
      <c r="M24" s="968">
        <f aca="true" t="shared" si="1" ref="M24:R24">M23+M22+M21+M20+M19+M18+M17</f>
        <v>16</v>
      </c>
      <c r="N24" s="968">
        <f t="shared" si="1"/>
        <v>16</v>
      </c>
      <c r="O24" s="968">
        <f t="shared" si="1"/>
        <v>0</v>
      </c>
      <c r="P24" s="968">
        <f t="shared" si="1"/>
        <v>0</v>
      </c>
      <c r="Q24" s="968">
        <f t="shared" si="1"/>
        <v>0</v>
      </c>
      <c r="R24" s="968">
        <f t="shared" si="1"/>
        <v>0</v>
      </c>
    </row>
    <row r="25" spans="1:18" ht="14.25">
      <c r="A25" s="963"/>
      <c r="B25" s="766"/>
      <c r="C25" s="107"/>
      <c r="D25" s="767"/>
      <c r="E25" s="765"/>
      <c r="F25" s="768"/>
      <c r="G25" s="765"/>
      <c r="H25" s="768"/>
      <c r="I25" s="765"/>
      <c r="J25" s="768"/>
      <c r="K25" s="107"/>
      <c r="L25" s="768"/>
      <c r="M25" s="765"/>
      <c r="N25" s="767"/>
      <c r="O25" s="107"/>
      <c r="P25" s="107"/>
      <c r="Q25" s="107"/>
      <c r="R25" s="966"/>
    </row>
    <row r="26" spans="1:18" ht="14.25">
      <c r="A26" s="963" t="s">
        <v>808</v>
      </c>
      <c r="B26" s="766">
        <v>1</v>
      </c>
      <c r="C26" s="107">
        <v>246</v>
      </c>
      <c r="D26" s="767">
        <v>14.1</v>
      </c>
      <c r="E26" s="1703">
        <v>0.6</v>
      </c>
      <c r="F26" s="768" t="s">
        <v>671</v>
      </c>
      <c r="G26" s="765" t="s">
        <v>1870</v>
      </c>
      <c r="H26" s="965" t="s">
        <v>1043</v>
      </c>
      <c r="I26" s="965" t="s">
        <v>605</v>
      </c>
      <c r="J26" s="768" t="s">
        <v>605</v>
      </c>
      <c r="K26" s="107" t="s">
        <v>796</v>
      </c>
      <c r="L26" s="768" t="s">
        <v>779</v>
      </c>
      <c r="M26" s="968">
        <v>1.5</v>
      </c>
      <c r="N26" s="970"/>
      <c r="O26" s="971">
        <v>1.5</v>
      </c>
      <c r="P26" s="107"/>
      <c r="Q26" s="107"/>
      <c r="R26" s="966"/>
    </row>
    <row r="27" spans="1:18" ht="14.25">
      <c r="A27" s="963"/>
      <c r="B27" s="766"/>
      <c r="C27" s="107"/>
      <c r="D27" s="767"/>
      <c r="E27" s="765"/>
      <c r="F27" s="768"/>
      <c r="G27" s="765"/>
      <c r="H27" s="768"/>
      <c r="I27" s="765"/>
      <c r="J27" s="768"/>
      <c r="K27" s="107"/>
      <c r="L27" s="768"/>
      <c r="M27" s="765"/>
      <c r="N27" s="767"/>
      <c r="O27" s="107"/>
      <c r="P27" s="107"/>
      <c r="Q27" s="107"/>
      <c r="R27" s="966"/>
    </row>
    <row r="28" spans="1:18" ht="14.25">
      <c r="A28" s="963" t="s">
        <v>800</v>
      </c>
      <c r="B28" s="766">
        <v>1</v>
      </c>
      <c r="C28" s="107">
        <v>332</v>
      </c>
      <c r="D28" s="767">
        <v>15.2</v>
      </c>
      <c r="E28" s="984">
        <v>1</v>
      </c>
      <c r="F28" s="768" t="s">
        <v>269</v>
      </c>
      <c r="G28" s="765" t="s">
        <v>795</v>
      </c>
      <c r="H28" s="768" t="s">
        <v>1043</v>
      </c>
      <c r="I28" s="965" t="s">
        <v>605</v>
      </c>
      <c r="J28" s="768" t="s">
        <v>605</v>
      </c>
      <c r="K28" s="107" t="s">
        <v>796</v>
      </c>
      <c r="L28" s="768" t="s">
        <v>797</v>
      </c>
      <c r="M28" s="972">
        <v>2.5</v>
      </c>
      <c r="N28" s="973">
        <v>2.5</v>
      </c>
      <c r="O28" s="107"/>
      <c r="P28" s="107"/>
      <c r="Q28" s="107"/>
      <c r="R28" s="966"/>
    </row>
    <row r="29" spans="1:18" ht="14.25">
      <c r="A29" s="963"/>
      <c r="B29" s="766">
        <v>2</v>
      </c>
      <c r="C29" s="107">
        <v>341</v>
      </c>
      <c r="D29" s="767">
        <v>5.2</v>
      </c>
      <c r="E29" s="765">
        <v>0.8</v>
      </c>
      <c r="F29" s="768" t="s">
        <v>269</v>
      </c>
      <c r="G29" s="765" t="s">
        <v>795</v>
      </c>
      <c r="H29" s="768" t="s">
        <v>1043</v>
      </c>
      <c r="I29" s="965" t="s">
        <v>605</v>
      </c>
      <c r="J29" s="768" t="s">
        <v>605</v>
      </c>
      <c r="K29" s="107" t="s">
        <v>796</v>
      </c>
      <c r="L29" s="768" t="s">
        <v>797</v>
      </c>
      <c r="M29" s="972">
        <v>2</v>
      </c>
      <c r="N29" s="973">
        <v>2</v>
      </c>
      <c r="O29" s="107"/>
      <c r="P29" s="107"/>
      <c r="Q29" s="107"/>
      <c r="R29" s="966"/>
    </row>
    <row r="30" spans="1:18" ht="14.25">
      <c r="A30" s="963" t="s">
        <v>312</v>
      </c>
      <c r="B30" s="766"/>
      <c r="C30" s="107"/>
      <c r="D30" s="767"/>
      <c r="E30" s="1717">
        <f>E29+E28</f>
        <v>1.8</v>
      </c>
      <c r="F30" s="768"/>
      <c r="G30" s="765"/>
      <c r="H30" s="768"/>
      <c r="I30" s="765"/>
      <c r="J30" s="768"/>
      <c r="K30" s="107"/>
      <c r="L30" s="768"/>
      <c r="M30" s="1265">
        <f aca="true" t="shared" si="2" ref="M30:R30">M29+M28</f>
        <v>4.5</v>
      </c>
      <c r="N30" s="1265">
        <f t="shared" si="2"/>
        <v>4.5</v>
      </c>
      <c r="O30" s="1265">
        <f t="shared" si="2"/>
        <v>0</v>
      </c>
      <c r="P30" s="1265">
        <f t="shared" si="2"/>
        <v>0</v>
      </c>
      <c r="Q30" s="1265">
        <f t="shared" si="2"/>
        <v>0</v>
      </c>
      <c r="R30" s="1265">
        <f t="shared" si="2"/>
        <v>0</v>
      </c>
    </row>
    <row r="31" spans="1:18" ht="14.25">
      <c r="A31" s="963" t="s">
        <v>815</v>
      </c>
      <c r="B31" s="766">
        <v>1</v>
      </c>
      <c r="C31" s="107">
        <v>32</v>
      </c>
      <c r="D31" s="767">
        <v>5.1</v>
      </c>
      <c r="E31" s="1703">
        <v>0.9</v>
      </c>
      <c r="F31" s="768" t="s">
        <v>269</v>
      </c>
      <c r="G31" s="765" t="s">
        <v>778</v>
      </c>
      <c r="H31" s="768" t="s">
        <v>1043</v>
      </c>
      <c r="I31" s="965" t="s">
        <v>605</v>
      </c>
      <c r="J31" s="768" t="s">
        <v>605</v>
      </c>
      <c r="K31" s="107" t="s">
        <v>796</v>
      </c>
      <c r="L31" s="768" t="s">
        <v>797</v>
      </c>
      <c r="M31" s="967">
        <v>2.25</v>
      </c>
      <c r="N31" s="967">
        <v>2.25</v>
      </c>
      <c r="O31" s="967">
        <v>0</v>
      </c>
      <c r="P31" s="967">
        <v>0</v>
      </c>
      <c r="Q31" s="967">
        <v>0</v>
      </c>
      <c r="R31" s="967">
        <v>0</v>
      </c>
    </row>
    <row r="32" spans="1:18" ht="14.25">
      <c r="A32" s="963"/>
      <c r="B32" s="766"/>
      <c r="C32" s="107"/>
      <c r="D32" s="767"/>
      <c r="E32" s="765"/>
      <c r="F32" s="768"/>
      <c r="G32" s="765"/>
      <c r="H32" s="768"/>
      <c r="I32" s="965"/>
      <c r="J32" s="768"/>
      <c r="K32" s="107"/>
      <c r="L32" s="768"/>
      <c r="M32" s="765"/>
      <c r="N32" s="767"/>
      <c r="O32" s="107"/>
      <c r="P32" s="107"/>
      <c r="Q32" s="107"/>
      <c r="R32" s="966"/>
    </row>
    <row r="33" spans="1:18" ht="14.25">
      <c r="A33" s="963" t="s">
        <v>780</v>
      </c>
      <c r="B33" s="766">
        <v>1</v>
      </c>
      <c r="C33" s="107">
        <v>276</v>
      </c>
      <c r="D33" s="767">
        <v>20.3</v>
      </c>
      <c r="E33" s="1681">
        <v>1</v>
      </c>
      <c r="F33" s="768" t="s">
        <v>269</v>
      </c>
      <c r="G33" s="765" t="s">
        <v>793</v>
      </c>
      <c r="H33" s="768" t="s">
        <v>1043</v>
      </c>
      <c r="I33" s="965" t="s">
        <v>605</v>
      </c>
      <c r="J33" s="768" t="s">
        <v>605</v>
      </c>
      <c r="K33" s="107" t="s">
        <v>796</v>
      </c>
      <c r="L33" s="768" t="s">
        <v>797</v>
      </c>
      <c r="M33" s="972">
        <v>2.5</v>
      </c>
      <c r="N33" s="973">
        <v>2.5</v>
      </c>
      <c r="O33" s="971"/>
      <c r="P33" s="107"/>
      <c r="Q33" s="974"/>
      <c r="R33" s="966"/>
    </row>
    <row r="34" spans="1:18" ht="14.25">
      <c r="A34" s="1263"/>
      <c r="B34" s="766">
        <v>2</v>
      </c>
      <c r="C34" s="107">
        <v>292</v>
      </c>
      <c r="D34" s="767">
        <v>13.1</v>
      </c>
      <c r="E34" s="1681">
        <v>1</v>
      </c>
      <c r="F34" s="768" t="s">
        <v>269</v>
      </c>
      <c r="G34" s="765" t="s">
        <v>793</v>
      </c>
      <c r="H34" s="768" t="s">
        <v>1043</v>
      </c>
      <c r="I34" s="965" t="s">
        <v>605</v>
      </c>
      <c r="J34" s="768" t="s">
        <v>605</v>
      </c>
      <c r="K34" s="107" t="s">
        <v>796</v>
      </c>
      <c r="L34" s="768" t="s">
        <v>797</v>
      </c>
      <c r="M34" s="972">
        <v>2.5</v>
      </c>
      <c r="N34" s="973">
        <v>2.5</v>
      </c>
      <c r="O34" s="971"/>
      <c r="P34" s="107"/>
      <c r="Q34" s="974"/>
      <c r="R34" s="966"/>
    </row>
    <row r="35" spans="1:18" ht="14.25">
      <c r="A35" s="1263"/>
      <c r="B35" s="766">
        <v>3</v>
      </c>
      <c r="C35" s="107">
        <v>292</v>
      </c>
      <c r="D35" s="767">
        <v>15.1</v>
      </c>
      <c r="E35" s="1681">
        <v>1</v>
      </c>
      <c r="F35" s="768" t="s">
        <v>269</v>
      </c>
      <c r="G35" s="765" t="s">
        <v>793</v>
      </c>
      <c r="H35" s="768" t="s">
        <v>1043</v>
      </c>
      <c r="I35" s="965" t="s">
        <v>605</v>
      </c>
      <c r="J35" s="768" t="s">
        <v>605</v>
      </c>
      <c r="K35" s="107" t="s">
        <v>796</v>
      </c>
      <c r="L35" s="768" t="s">
        <v>797</v>
      </c>
      <c r="M35" s="972">
        <v>2.5</v>
      </c>
      <c r="N35" s="973">
        <v>2.5</v>
      </c>
      <c r="O35" s="971"/>
      <c r="P35" s="107"/>
      <c r="Q35" s="974"/>
      <c r="R35" s="966"/>
    </row>
    <row r="36" spans="1:18" ht="14.25">
      <c r="A36" s="1263"/>
      <c r="B36" s="766">
        <v>4</v>
      </c>
      <c r="C36" s="107">
        <v>293</v>
      </c>
      <c r="D36" s="767">
        <v>11.2</v>
      </c>
      <c r="E36" s="1681">
        <v>1</v>
      </c>
      <c r="F36" s="768" t="s">
        <v>671</v>
      </c>
      <c r="G36" s="765" t="s">
        <v>1870</v>
      </c>
      <c r="H36" s="965" t="s">
        <v>1043</v>
      </c>
      <c r="I36" s="965" t="s">
        <v>605</v>
      </c>
      <c r="J36" s="768" t="s">
        <v>605</v>
      </c>
      <c r="K36" s="107" t="s">
        <v>796</v>
      </c>
      <c r="L36" s="768" t="s">
        <v>779</v>
      </c>
      <c r="M36" s="1682">
        <v>2.5</v>
      </c>
      <c r="N36" s="970"/>
      <c r="O36" s="1714">
        <v>2.5</v>
      </c>
      <c r="P36" s="107"/>
      <c r="Q36" s="974"/>
      <c r="R36" s="966"/>
    </row>
    <row r="37" spans="1:18" ht="14.25">
      <c r="A37" s="1715"/>
      <c r="B37" s="766">
        <v>5</v>
      </c>
      <c r="C37" s="107">
        <v>305</v>
      </c>
      <c r="D37" s="767">
        <v>18.1</v>
      </c>
      <c r="E37" s="1681">
        <v>1</v>
      </c>
      <c r="F37" s="768" t="s">
        <v>269</v>
      </c>
      <c r="G37" s="765" t="s">
        <v>793</v>
      </c>
      <c r="H37" s="768" t="s">
        <v>1043</v>
      </c>
      <c r="I37" s="965" t="s">
        <v>605</v>
      </c>
      <c r="J37" s="768" t="s">
        <v>605</v>
      </c>
      <c r="K37" s="107" t="s">
        <v>796</v>
      </c>
      <c r="L37" s="768" t="s">
        <v>797</v>
      </c>
      <c r="M37" s="972">
        <v>2.5</v>
      </c>
      <c r="N37" s="973">
        <v>2.5</v>
      </c>
      <c r="O37" s="971"/>
      <c r="P37" s="107"/>
      <c r="Q37" s="974"/>
      <c r="R37" s="966"/>
    </row>
    <row r="38" spans="1:18" ht="14.25">
      <c r="A38" s="53"/>
      <c r="B38" s="766">
        <v>6</v>
      </c>
      <c r="C38" s="107">
        <v>307</v>
      </c>
      <c r="D38" s="767">
        <v>3.3</v>
      </c>
      <c r="E38" s="1681">
        <v>1</v>
      </c>
      <c r="F38" s="768" t="s">
        <v>269</v>
      </c>
      <c r="G38" s="765" t="s">
        <v>793</v>
      </c>
      <c r="H38" s="768" t="s">
        <v>1043</v>
      </c>
      <c r="I38" s="965" t="s">
        <v>605</v>
      </c>
      <c r="J38" s="768" t="s">
        <v>605</v>
      </c>
      <c r="K38" s="107" t="s">
        <v>796</v>
      </c>
      <c r="L38" s="768" t="s">
        <v>797</v>
      </c>
      <c r="M38" s="972">
        <v>2.5</v>
      </c>
      <c r="N38" s="973">
        <v>2.5</v>
      </c>
      <c r="O38" s="971"/>
      <c r="P38" s="107"/>
      <c r="Q38" s="974"/>
      <c r="R38" s="966"/>
    </row>
    <row r="39" spans="1:18" ht="14.25">
      <c r="A39" s="332"/>
      <c r="B39" s="766">
        <v>7</v>
      </c>
      <c r="C39" s="107">
        <v>307</v>
      </c>
      <c r="D39" s="767">
        <v>3.4</v>
      </c>
      <c r="E39" s="1681">
        <v>1</v>
      </c>
      <c r="F39" s="768" t="s">
        <v>269</v>
      </c>
      <c r="G39" s="765" t="s">
        <v>793</v>
      </c>
      <c r="H39" s="768" t="s">
        <v>1043</v>
      </c>
      <c r="I39" s="965" t="s">
        <v>605</v>
      </c>
      <c r="J39" s="768" t="s">
        <v>605</v>
      </c>
      <c r="K39" s="107" t="s">
        <v>796</v>
      </c>
      <c r="L39" s="768" t="s">
        <v>797</v>
      </c>
      <c r="M39" s="972">
        <v>2.5</v>
      </c>
      <c r="N39" s="973">
        <v>2.5</v>
      </c>
      <c r="O39" s="971"/>
      <c r="P39" s="107"/>
      <c r="Q39" s="974"/>
      <c r="R39" s="966"/>
    </row>
    <row r="40" spans="1:18" ht="14.25">
      <c r="A40" s="963" t="s">
        <v>312</v>
      </c>
      <c r="B40" s="1592"/>
      <c r="C40" s="1593"/>
      <c r="D40" s="1593"/>
      <c r="E40" s="1716">
        <f>E39+E38+E37+E36+E35+E34+E33</f>
        <v>7</v>
      </c>
      <c r="F40" s="1325"/>
      <c r="G40" s="1705"/>
      <c r="H40" s="1706"/>
      <c r="I40" s="1707"/>
      <c r="J40" s="1325"/>
      <c r="K40" s="1708"/>
      <c r="L40" s="1325"/>
      <c r="M40" s="1709"/>
      <c r="N40" s="1710"/>
      <c r="O40" s="1711"/>
      <c r="P40" s="1708"/>
      <c r="Q40" s="1712"/>
      <c r="R40" s="1713"/>
    </row>
    <row r="41" spans="1:18" ht="14.25">
      <c r="A41" s="963" t="s">
        <v>1871</v>
      </c>
      <c r="B41" s="766">
        <v>1</v>
      </c>
      <c r="C41" s="107">
        <v>131</v>
      </c>
      <c r="D41" s="767">
        <v>19.1</v>
      </c>
      <c r="E41" s="1721">
        <v>1</v>
      </c>
      <c r="F41" s="768" t="s">
        <v>269</v>
      </c>
      <c r="G41" s="765" t="s">
        <v>793</v>
      </c>
      <c r="H41" s="768" t="s">
        <v>1043</v>
      </c>
      <c r="I41" s="965" t="s">
        <v>605</v>
      </c>
      <c r="J41" s="768" t="s">
        <v>605</v>
      </c>
      <c r="K41" s="107" t="s">
        <v>796</v>
      </c>
      <c r="L41" s="768" t="s">
        <v>797</v>
      </c>
      <c r="M41" s="1682">
        <v>2.5</v>
      </c>
      <c r="N41" s="1683">
        <v>2.5</v>
      </c>
      <c r="O41" s="107"/>
      <c r="P41" s="107"/>
      <c r="Q41" s="107"/>
      <c r="R41" s="966"/>
    </row>
    <row r="42" spans="1:18" ht="15.75" thickBot="1">
      <c r="A42" s="2270" t="s">
        <v>803</v>
      </c>
      <c r="B42" s="2271"/>
      <c r="C42" s="2271"/>
      <c r="D42" s="2272"/>
      <c r="E42" s="1722">
        <f>E41+E40+E31+E30+E26+E24+E15</f>
        <v>20.700000000000003</v>
      </c>
      <c r="F42" s="976"/>
      <c r="G42" s="1719"/>
      <c r="H42" s="976"/>
      <c r="I42" s="1720"/>
      <c r="J42" s="976"/>
      <c r="K42" s="978"/>
      <c r="L42" s="976"/>
      <c r="M42" s="977">
        <f>M41+M31+M30+M26+M24+M15</f>
        <v>34.25</v>
      </c>
      <c r="N42" s="977">
        <f>N15+N24+N30+N31</f>
        <v>30.25</v>
      </c>
      <c r="O42" s="977">
        <f>O26+O33</f>
        <v>1.5</v>
      </c>
      <c r="P42" s="978"/>
      <c r="Q42" s="978"/>
      <c r="R42" s="979"/>
    </row>
    <row r="43" spans="1:18" ht="15.75" customHeight="1">
      <c r="A43" s="2261" t="s">
        <v>804</v>
      </c>
      <c r="B43" s="2262"/>
      <c r="C43" s="2262"/>
      <c r="D43" s="2262"/>
      <c r="E43" s="2262"/>
      <c r="F43" s="2262"/>
      <c r="G43" s="2262"/>
      <c r="H43" s="2262"/>
      <c r="I43" s="2262"/>
      <c r="J43" s="2262"/>
      <c r="K43" s="2262"/>
      <c r="L43" s="2262"/>
      <c r="M43" s="2262"/>
      <c r="N43" s="2262"/>
      <c r="O43" s="2262"/>
      <c r="P43" s="2262"/>
      <c r="Q43" s="2262"/>
      <c r="R43" s="2263"/>
    </row>
    <row r="44" spans="1:18" ht="14.25">
      <c r="A44" s="765"/>
      <c r="B44" s="766"/>
      <c r="C44" s="107"/>
      <c r="D44" s="767"/>
      <c r="E44" s="765"/>
      <c r="F44" s="768"/>
      <c r="G44" s="765"/>
      <c r="H44" s="768"/>
      <c r="I44" s="765"/>
      <c r="J44" s="768"/>
      <c r="K44" s="107"/>
      <c r="L44" s="768"/>
      <c r="M44" s="765"/>
      <c r="N44" s="767"/>
      <c r="O44" s="107"/>
      <c r="P44" s="107"/>
      <c r="Q44" s="107"/>
      <c r="R44" s="769"/>
    </row>
    <row r="45" spans="1:18" ht="14.25">
      <c r="A45" s="765"/>
      <c r="B45" s="766"/>
      <c r="C45" s="107"/>
      <c r="D45" s="767"/>
      <c r="E45" s="765"/>
      <c r="F45" s="768"/>
      <c r="G45" s="765"/>
      <c r="H45" s="768"/>
      <c r="I45" s="765"/>
      <c r="J45" s="768"/>
      <c r="K45" s="107"/>
      <c r="L45" s="768"/>
      <c r="M45" s="765"/>
      <c r="N45" s="767"/>
      <c r="O45" s="107"/>
      <c r="P45" s="107"/>
      <c r="Q45" s="107"/>
      <c r="R45" s="769"/>
    </row>
    <row r="46" spans="1:18" ht="14.25">
      <c r="A46" s="765"/>
      <c r="B46" s="766"/>
      <c r="C46" s="107"/>
      <c r="D46" s="767"/>
      <c r="E46" s="765"/>
      <c r="F46" s="768"/>
      <c r="G46" s="765"/>
      <c r="H46" s="768"/>
      <c r="I46" s="765"/>
      <c r="J46" s="768"/>
      <c r="K46" s="107"/>
      <c r="L46" s="768"/>
      <c r="M46" s="765"/>
      <c r="N46" s="767"/>
      <c r="O46" s="107"/>
      <c r="P46" s="107"/>
      <c r="Q46" s="107"/>
      <c r="R46" s="769"/>
    </row>
    <row r="47" spans="1:18" ht="15">
      <c r="A47" s="2264" t="s">
        <v>433</v>
      </c>
      <c r="B47" s="2265"/>
      <c r="C47" s="2265"/>
      <c r="D47" s="2265"/>
      <c r="E47" s="2265"/>
      <c r="F47" s="2265"/>
      <c r="G47" s="2265"/>
      <c r="H47" s="2265"/>
      <c r="I47" s="2265"/>
      <c r="J47" s="2265"/>
      <c r="K47" s="2265"/>
      <c r="L47" s="2265"/>
      <c r="M47" s="2265"/>
      <c r="N47" s="2265"/>
      <c r="O47" s="2265"/>
      <c r="P47" s="2265"/>
      <c r="Q47" s="2265"/>
      <c r="R47" s="2266"/>
    </row>
    <row r="48" spans="1:18" ht="15">
      <c r="A48" s="770"/>
      <c r="B48" s="770"/>
      <c r="C48" s="770"/>
      <c r="D48" s="770"/>
      <c r="E48" s="770"/>
      <c r="F48" s="770"/>
      <c r="G48" s="770"/>
      <c r="H48" s="771"/>
      <c r="I48" s="770"/>
      <c r="J48" s="771"/>
      <c r="K48" s="770"/>
      <c r="L48" s="771"/>
      <c r="M48" s="772" t="s">
        <v>394</v>
      </c>
      <c r="N48" s="773" t="s">
        <v>269</v>
      </c>
      <c r="O48" s="774" t="s">
        <v>671</v>
      </c>
      <c r="P48" s="773" t="s">
        <v>404</v>
      </c>
      <c r="Q48" s="774" t="s">
        <v>602</v>
      </c>
      <c r="R48" s="775" t="s">
        <v>805</v>
      </c>
    </row>
    <row r="49" spans="1:18" ht="14.25">
      <c r="A49" s="967" t="s">
        <v>806</v>
      </c>
      <c r="B49" s="766">
        <v>8</v>
      </c>
      <c r="C49" s="107">
        <v>159</v>
      </c>
      <c r="D49" s="767">
        <v>17.1</v>
      </c>
      <c r="E49" s="984">
        <v>1</v>
      </c>
      <c r="F49" s="768" t="s">
        <v>673</v>
      </c>
      <c r="G49" s="765" t="s">
        <v>801</v>
      </c>
      <c r="H49" s="768" t="s">
        <v>1872</v>
      </c>
      <c r="I49" s="765"/>
      <c r="J49" s="768"/>
      <c r="K49" s="107"/>
      <c r="L49" s="923" t="s">
        <v>807</v>
      </c>
      <c r="M49" s="972">
        <v>1.5</v>
      </c>
      <c r="N49" s="767"/>
      <c r="O49" s="107">
        <v>1.5</v>
      </c>
      <c r="P49" s="107"/>
      <c r="Q49" s="107"/>
      <c r="R49" s="769"/>
    </row>
    <row r="50" spans="1:18" ht="14.25">
      <c r="A50" s="967"/>
      <c r="B50" s="766">
        <v>9</v>
      </c>
      <c r="C50" s="107">
        <v>164</v>
      </c>
      <c r="D50" s="767">
        <v>8</v>
      </c>
      <c r="E50" s="765">
        <v>0.7</v>
      </c>
      <c r="F50" s="768" t="s">
        <v>407</v>
      </c>
      <c r="G50" s="765" t="s">
        <v>801</v>
      </c>
      <c r="H50" s="768" t="s">
        <v>1872</v>
      </c>
      <c r="I50" s="765"/>
      <c r="J50" s="768"/>
      <c r="K50" s="107"/>
      <c r="L50" s="768"/>
      <c r="M50" s="765"/>
      <c r="N50" s="767"/>
      <c r="O50" s="107"/>
      <c r="P50" s="107"/>
      <c r="Q50" s="107"/>
      <c r="R50" s="769"/>
    </row>
    <row r="51" spans="1:18" ht="14.25">
      <c r="A51" s="967"/>
      <c r="B51" s="766">
        <v>10</v>
      </c>
      <c r="C51" s="107">
        <v>168</v>
      </c>
      <c r="D51" s="767">
        <v>8</v>
      </c>
      <c r="E51" s="765">
        <v>0.5</v>
      </c>
      <c r="F51" s="768" t="s">
        <v>478</v>
      </c>
      <c r="G51" s="765" t="s">
        <v>793</v>
      </c>
      <c r="H51" s="768" t="s">
        <v>1872</v>
      </c>
      <c r="I51" s="765"/>
      <c r="J51" s="768"/>
      <c r="K51" s="107"/>
      <c r="L51" s="923" t="s">
        <v>807</v>
      </c>
      <c r="M51" s="765">
        <v>0.75</v>
      </c>
      <c r="N51" s="767">
        <v>0.75</v>
      </c>
      <c r="O51" s="107"/>
      <c r="P51" s="107"/>
      <c r="Q51" s="107"/>
      <c r="R51" s="769"/>
    </row>
    <row r="52" spans="1:18" ht="14.25">
      <c r="A52" s="967"/>
      <c r="B52" s="766">
        <v>11</v>
      </c>
      <c r="C52" s="107">
        <v>168</v>
      </c>
      <c r="D52" s="767">
        <v>17.3</v>
      </c>
      <c r="E52" s="765">
        <v>0.2</v>
      </c>
      <c r="F52" s="768" t="s">
        <v>478</v>
      </c>
      <c r="G52" s="765" t="s">
        <v>793</v>
      </c>
      <c r="H52" s="768" t="s">
        <v>1872</v>
      </c>
      <c r="I52" s="765"/>
      <c r="J52" s="768"/>
      <c r="K52" s="107"/>
      <c r="L52" s="923" t="s">
        <v>807</v>
      </c>
      <c r="M52" s="980">
        <v>0.3</v>
      </c>
      <c r="N52" s="973">
        <v>0.3</v>
      </c>
      <c r="O52" s="107"/>
      <c r="P52" s="107"/>
      <c r="Q52" s="107"/>
      <c r="R52" s="769"/>
    </row>
    <row r="53" spans="1:18" ht="14.25">
      <c r="A53" s="765"/>
      <c r="B53" s="766">
        <v>12</v>
      </c>
      <c r="C53" s="107">
        <v>175</v>
      </c>
      <c r="D53" s="767">
        <v>1</v>
      </c>
      <c r="E53" s="765">
        <v>0.3</v>
      </c>
      <c r="F53" s="768" t="s">
        <v>478</v>
      </c>
      <c r="G53" s="765" t="s">
        <v>793</v>
      </c>
      <c r="H53" s="768" t="s">
        <v>1872</v>
      </c>
      <c r="I53" s="765"/>
      <c r="J53" s="768"/>
      <c r="K53" s="107"/>
      <c r="L53" s="981"/>
      <c r="M53" s="982"/>
      <c r="N53" s="973"/>
      <c r="O53" s="107"/>
      <c r="P53" s="107"/>
      <c r="Q53" s="107"/>
      <c r="R53" s="769"/>
    </row>
    <row r="54" spans="1:18" ht="14.25">
      <c r="A54" s="765"/>
      <c r="B54" s="766">
        <v>13</v>
      </c>
      <c r="C54" s="107">
        <v>175</v>
      </c>
      <c r="D54" s="767">
        <v>4</v>
      </c>
      <c r="E54" s="765">
        <v>0.3</v>
      </c>
      <c r="F54" s="768" t="s">
        <v>405</v>
      </c>
      <c r="G54" s="765" t="s">
        <v>793</v>
      </c>
      <c r="H54" s="768" t="s">
        <v>1872</v>
      </c>
      <c r="I54" s="765"/>
      <c r="J54" s="768"/>
      <c r="K54" s="107"/>
      <c r="L54" s="981" t="s">
        <v>807</v>
      </c>
      <c r="M54" s="982">
        <v>0.45</v>
      </c>
      <c r="N54" s="973">
        <v>0.45</v>
      </c>
      <c r="O54" s="107"/>
      <c r="P54" s="107"/>
      <c r="Q54" s="107"/>
      <c r="R54" s="769"/>
    </row>
    <row r="55" spans="1:18" ht="14.25">
      <c r="A55" s="765"/>
      <c r="B55" s="766">
        <v>14</v>
      </c>
      <c r="C55" s="107">
        <v>176</v>
      </c>
      <c r="D55" s="767">
        <v>3</v>
      </c>
      <c r="E55" s="765">
        <v>0.7</v>
      </c>
      <c r="F55" s="768" t="s">
        <v>673</v>
      </c>
      <c r="G55" s="765" t="s">
        <v>799</v>
      </c>
      <c r="H55" s="768" t="s">
        <v>1872</v>
      </c>
      <c r="I55" s="765"/>
      <c r="J55" s="768"/>
      <c r="K55" s="107"/>
      <c r="L55" s="981" t="s">
        <v>807</v>
      </c>
      <c r="M55" s="982">
        <v>1.05</v>
      </c>
      <c r="N55" s="973"/>
      <c r="O55" s="107">
        <v>1.05</v>
      </c>
      <c r="P55" s="107"/>
      <c r="Q55" s="107"/>
      <c r="R55" s="769"/>
    </row>
    <row r="56" spans="1:18" ht="14.25">
      <c r="A56" s="765"/>
      <c r="B56" s="766">
        <v>15</v>
      </c>
      <c r="C56" s="107">
        <v>176</v>
      </c>
      <c r="D56" s="767">
        <v>12</v>
      </c>
      <c r="E56" s="765">
        <v>0.6</v>
      </c>
      <c r="F56" s="768" t="s">
        <v>673</v>
      </c>
      <c r="G56" s="765" t="s">
        <v>799</v>
      </c>
      <c r="H56" s="768" t="s">
        <v>1872</v>
      </c>
      <c r="I56" s="765"/>
      <c r="J56" s="768"/>
      <c r="K56" s="107"/>
      <c r="L56" s="981" t="s">
        <v>807</v>
      </c>
      <c r="M56" s="982">
        <v>0.9</v>
      </c>
      <c r="N56" s="973"/>
      <c r="O56" s="107">
        <v>0.9</v>
      </c>
      <c r="P56" s="107"/>
      <c r="Q56" s="107"/>
      <c r="R56" s="769"/>
    </row>
    <row r="57" spans="1:18" ht="14.25">
      <c r="A57" s="967" t="s">
        <v>714</v>
      </c>
      <c r="B57" s="766"/>
      <c r="C57" s="107"/>
      <c r="D57" s="767"/>
      <c r="E57" s="1723">
        <f>SUM(E49:E56)</f>
        <v>4.3</v>
      </c>
      <c r="F57" s="768"/>
      <c r="G57" s="765"/>
      <c r="H57" s="768"/>
      <c r="I57" s="765"/>
      <c r="J57" s="768"/>
      <c r="K57" s="107"/>
      <c r="L57" s="768"/>
      <c r="M57" s="968">
        <f aca="true" t="shared" si="3" ref="M57:R57">M56+M55+M54+M53+M52+M51+M50+M49</f>
        <v>4.95</v>
      </c>
      <c r="N57" s="968">
        <f t="shared" si="3"/>
        <v>1.5</v>
      </c>
      <c r="O57" s="968">
        <f t="shared" si="3"/>
        <v>3.45</v>
      </c>
      <c r="P57" s="968">
        <f t="shared" si="3"/>
        <v>0</v>
      </c>
      <c r="Q57" s="968">
        <f t="shared" si="3"/>
        <v>0</v>
      </c>
      <c r="R57" s="968">
        <f t="shared" si="3"/>
        <v>0</v>
      </c>
    </row>
    <row r="58" spans="1:18" ht="14.25">
      <c r="A58" s="765"/>
      <c r="B58" s="766"/>
      <c r="C58" s="107"/>
      <c r="D58" s="767"/>
      <c r="E58" s="765"/>
      <c r="F58" s="768"/>
      <c r="G58" s="765"/>
      <c r="H58" s="768"/>
      <c r="I58" s="765"/>
      <c r="J58" s="768"/>
      <c r="K58" s="107"/>
      <c r="L58" s="768"/>
      <c r="M58" s="765"/>
      <c r="N58" s="767"/>
      <c r="O58" s="107"/>
      <c r="P58" s="107"/>
      <c r="Q58" s="107"/>
      <c r="R58" s="769"/>
    </row>
    <row r="59" spans="1:18" ht="14.25">
      <c r="A59" s="967" t="s">
        <v>794</v>
      </c>
      <c r="B59" s="766">
        <v>4</v>
      </c>
      <c r="C59" s="107">
        <v>375</v>
      </c>
      <c r="D59" s="767">
        <v>4.1</v>
      </c>
      <c r="E59" s="765">
        <v>1</v>
      </c>
      <c r="F59" s="768" t="s">
        <v>809</v>
      </c>
      <c r="G59" s="765" t="s">
        <v>810</v>
      </c>
      <c r="H59" s="768" t="s">
        <v>1872</v>
      </c>
      <c r="I59" s="765"/>
      <c r="J59" s="768"/>
      <c r="K59" s="107"/>
      <c r="L59" s="983"/>
      <c r="M59" s="972"/>
      <c r="N59" s="973"/>
      <c r="O59" s="107"/>
      <c r="P59" s="107"/>
      <c r="Q59" s="107"/>
      <c r="R59" s="769"/>
    </row>
    <row r="60" spans="1:18" ht="14.25">
      <c r="A60" s="765"/>
      <c r="B60" s="766">
        <v>5</v>
      </c>
      <c r="C60" s="107">
        <v>375</v>
      </c>
      <c r="D60" s="767">
        <v>4.2</v>
      </c>
      <c r="E60" s="765">
        <v>1</v>
      </c>
      <c r="F60" s="768" t="s">
        <v>809</v>
      </c>
      <c r="G60" s="765" t="s">
        <v>810</v>
      </c>
      <c r="H60" s="768" t="s">
        <v>1872</v>
      </c>
      <c r="I60" s="765"/>
      <c r="J60" s="768"/>
      <c r="K60" s="107"/>
      <c r="L60" s="983"/>
      <c r="M60" s="972"/>
      <c r="N60" s="973"/>
      <c r="O60" s="107"/>
      <c r="P60" s="107"/>
      <c r="Q60" s="107"/>
      <c r="R60" s="769"/>
    </row>
    <row r="61" spans="1:18" ht="14.25">
      <c r="A61" s="967" t="s">
        <v>714</v>
      </c>
      <c r="B61" s="766"/>
      <c r="C61" s="107"/>
      <c r="D61" s="767"/>
      <c r="E61" s="1723">
        <f>SUM(E59:E60)</f>
        <v>2</v>
      </c>
      <c r="F61" s="768"/>
      <c r="G61" s="765"/>
      <c r="H61" s="768"/>
      <c r="I61" s="765"/>
      <c r="J61" s="768"/>
      <c r="K61" s="107"/>
      <c r="L61" s="768"/>
      <c r="M61" s="968">
        <f>SUM(M59:M60)</f>
        <v>0</v>
      </c>
      <c r="N61" s="969">
        <f>SUM(N59:N60)</f>
        <v>0</v>
      </c>
      <c r="O61" s="974"/>
      <c r="P61" s="974"/>
      <c r="Q61" s="974">
        <f>SUM(Q60:Q60)</f>
        <v>0</v>
      </c>
      <c r="R61" s="975"/>
    </row>
    <row r="62" spans="1:18" ht="14.25">
      <c r="A62" s="765"/>
      <c r="B62" s="766"/>
      <c r="C62" s="107"/>
      <c r="D62" s="767"/>
      <c r="E62" s="765"/>
      <c r="F62" s="768"/>
      <c r="G62" s="765"/>
      <c r="H62" s="768"/>
      <c r="I62" s="765"/>
      <c r="J62" s="768"/>
      <c r="K62" s="107"/>
      <c r="L62" s="768"/>
      <c r="M62" s="765"/>
      <c r="N62" s="767"/>
      <c r="O62" s="107"/>
      <c r="P62" s="107"/>
      <c r="Q62" s="107"/>
      <c r="R62" s="769"/>
    </row>
    <row r="63" spans="1:18" ht="14.25">
      <c r="A63" s="967" t="s">
        <v>808</v>
      </c>
      <c r="B63" s="766">
        <v>2</v>
      </c>
      <c r="C63" s="107">
        <v>246</v>
      </c>
      <c r="D63" s="767">
        <v>6.1</v>
      </c>
      <c r="E63" s="1681">
        <v>0.9</v>
      </c>
      <c r="F63" s="768" t="s">
        <v>809</v>
      </c>
      <c r="G63" s="765" t="s">
        <v>810</v>
      </c>
      <c r="H63" s="768" t="s">
        <v>1872</v>
      </c>
      <c r="I63" s="765"/>
      <c r="J63" s="768"/>
      <c r="K63" s="107"/>
      <c r="L63" s="983"/>
      <c r="M63" s="765"/>
      <c r="N63" s="767"/>
      <c r="O63" s="107"/>
      <c r="P63" s="107"/>
      <c r="Q63" s="107"/>
      <c r="R63" s="769"/>
    </row>
    <row r="64" spans="1:18" ht="14.25">
      <c r="A64" s="967"/>
      <c r="B64" s="766">
        <v>3</v>
      </c>
      <c r="C64" s="107">
        <v>246</v>
      </c>
      <c r="D64" s="767">
        <v>15.1</v>
      </c>
      <c r="E64" s="1681">
        <v>1</v>
      </c>
      <c r="F64" s="768" t="s">
        <v>809</v>
      </c>
      <c r="G64" s="765" t="s">
        <v>810</v>
      </c>
      <c r="H64" s="768" t="s">
        <v>1872</v>
      </c>
      <c r="I64" s="765"/>
      <c r="J64" s="768"/>
      <c r="K64" s="107"/>
      <c r="L64" s="983"/>
      <c r="M64" s="765"/>
      <c r="N64" s="767"/>
      <c r="O64" s="107"/>
      <c r="P64" s="107"/>
      <c r="Q64" s="107"/>
      <c r="R64" s="769"/>
    </row>
    <row r="65" spans="1:18" ht="14.25">
      <c r="A65" s="967"/>
      <c r="B65" s="766">
        <v>4</v>
      </c>
      <c r="C65" s="107">
        <v>247</v>
      </c>
      <c r="D65" s="767">
        <v>8.1</v>
      </c>
      <c r="E65" s="1681">
        <v>1</v>
      </c>
      <c r="F65" s="768" t="s">
        <v>809</v>
      </c>
      <c r="G65" s="765" t="s">
        <v>810</v>
      </c>
      <c r="H65" s="768" t="s">
        <v>1872</v>
      </c>
      <c r="I65" s="765"/>
      <c r="J65" s="768"/>
      <c r="K65" s="107"/>
      <c r="L65" s="983"/>
      <c r="M65" s="765"/>
      <c r="N65" s="767"/>
      <c r="O65" s="107"/>
      <c r="P65" s="107"/>
      <c r="Q65" s="107"/>
      <c r="R65" s="769"/>
    </row>
    <row r="66" spans="1:18" ht="14.25">
      <c r="A66" s="765"/>
      <c r="B66" s="766"/>
      <c r="C66" s="107"/>
      <c r="D66" s="767"/>
      <c r="E66" s="1724">
        <f>E65+E64+E63</f>
        <v>2.9</v>
      </c>
      <c r="F66" s="768"/>
      <c r="G66" s="765"/>
      <c r="H66" s="768"/>
      <c r="I66" s="765"/>
      <c r="J66" s="768"/>
      <c r="K66" s="107"/>
      <c r="L66" s="768"/>
      <c r="M66" s="765"/>
      <c r="N66" s="767"/>
      <c r="O66" s="107"/>
      <c r="P66" s="107"/>
      <c r="Q66" s="107"/>
      <c r="R66" s="769"/>
    </row>
    <row r="67" spans="1:18" ht="14.25">
      <c r="A67" s="967" t="s">
        <v>798</v>
      </c>
      <c r="B67" s="766">
        <v>1</v>
      </c>
      <c r="C67" s="107">
        <v>429</v>
      </c>
      <c r="D67" s="767">
        <v>2.1</v>
      </c>
      <c r="E67" s="984">
        <v>1</v>
      </c>
      <c r="F67" s="768" t="s">
        <v>809</v>
      </c>
      <c r="G67" s="765" t="s">
        <v>810</v>
      </c>
      <c r="H67" s="768" t="s">
        <v>1872</v>
      </c>
      <c r="I67" s="765"/>
      <c r="J67" s="768"/>
      <c r="K67" s="107"/>
      <c r="L67" s="983"/>
      <c r="M67" s="765"/>
      <c r="N67" s="767"/>
      <c r="O67" s="107"/>
      <c r="P67" s="107"/>
      <c r="Q67" s="107"/>
      <c r="R67" s="769"/>
    </row>
    <row r="68" spans="1:18" ht="14.25">
      <c r="A68" s="765"/>
      <c r="B68" s="766">
        <v>2</v>
      </c>
      <c r="C68" s="107">
        <v>429</v>
      </c>
      <c r="D68" s="767">
        <v>2.2</v>
      </c>
      <c r="E68" s="984">
        <v>1</v>
      </c>
      <c r="F68" s="768" t="s">
        <v>809</v>
      </c>
      <c r="G68" s="765" t="s">
        <v>810</v>
      </c>
      <c r="H68" s="768" t="s">
        <v>1872</v>
      </c>
      <c r="I68" s="765"/>
      <c r="J68" s="768"/>
      <c r="K68" s="107"/>
      <c r="L68" s="983"/>
      <c r="M68" s="765"/>
      <c r="N68" s="767"/>
      <c r="O68" s="107"/>
      <c r="P68" s="107"/>
      <c r="Q68" s="107"/>
      <c r="R68" s="769"/>
    </row>
    <row r="69" spans="1:18" ht="14.25">
      <c r="A69" s="765"/>
      <c r="B69" s="766">
        <v>3</v>
      </c>
      <c r="C69" s="107">
        <v>430</v>
      </c>
      <c r="D69" s="767">
        <v>11</v>
      </c>
      <c r="E69" s="984">
        <v>0.7</v>
      </c>
      <c r="F69" s="768" t="s">
        <v>809</v>
      </c>
      <c r="G69" s="765" t="s">
        <v>810</v>
      </c>
      <c r="H69" s="768" t="s">
        <v>1872</v>
      </c>
      <c r="I69" s="765"/>
      <c r="J69" s="768"/>
      <c r="K69" s="107"/>
      <c r="L69" s="983"/>
      <c r="M69" s="765"/>
      <c r="N69" s="767"/>
      <c r="O69" s="107"/>
      <c r="P69" s="107"/>
      <c r="Q69" s="107"/>
      <c r="R69" s="769"/>
    </row>
    <row r="70" spans="1:18" ht="14.25">
      <c r="A70" s="765"/>
      <c r="B70" s="766">
        <v>4</v>
      </c>
      <c r="C70" s="107">
        <v>431</v>
      </c>
      <c r="D70" s="767">
        <v>4.2</v>
      </c>
      <c r="E70" s="984">
        <v>1</v>
      </c>
      <c r="F70" s="768" t="s">
        <v>809</v>
      </c>
      <c r="G70" s="765" t="s">
        <v>810</v>
      </c>
      <c r="H70" s="768" t="s">
        <v>1872</v>
      </c>
      <c r="I70" s="765"/>
      <c r="J70" s="768"/>
      <c r="K70" s="107"/>
      <c r="L70" s="983"/>
      <c r="M70" s="765"/>
      <c r="N70" s="767"/>
      <c r="O70" s="107"/>
      <c r="P70" s="107"/>
      <c r="Q70" s="107"/>
      <c r="R70" s="769"/>
    </row>
    <row r="71" spans="1:18" ht="14.25">
      <c r="A71" s="765"/>
      <c r="B71" s="766">
        <v>5</v>
      </c>
      <c r="C71" s="107">
        <v>431</v>
      </c>
      <c r="D71" s="767">
        <v>10</v>
      </c>
      <c r="E71" s="984">
        <v>0.9</v>
      </c>
      <c r="F71" s="768" t="s">
        <v>809</v>
      </c>
      <c r="G71" s="765" t="s">
        <v>810</v>
      </c>
      <c r="H71" s="768" t="s">
        <v>1872</v>
      </c>
      <c r="I71" s="765"/>
      <c r="J71" s="768"/>
      <c r="K71" s="107"/>
      <c r="L71" s="983"/>
      <c r="M71" s="765"/>
      <c r="N71" s="767"/>
      <c r="O71" s="107"/>
      <c r="P71" s="107"/>
      <c r="Q71" s="107"/>
      <c r="R71" s="769"/>
    </row>
    <row r="72" spans="1:18" ht="14.25">
      <c r="A72" s="765"/>
      <c r="B72" s="766">
        <v>6</v>
      </c>
      <c r="C72" s="107">
        <v>431</v>
      </c>
      <c r="D72" s="767">
        <v>16</v>
      </c>
      <c r="E72" s="984">
        <v>1</v>
      </c>
      <c r="F72" s="768" t="s">
        <v>809</v>
      </c>
      <c r="G72" s="765" t="s">
        <v>810</v>
      </c>
      <c r="H72" s="768" t="s">
        <v>1872</v>
      </c>
      <c r="I72" s="765"/>
      <c r="J72" s="768"/>
      <c r="K72" s="107"/>
      <c r="L72" s="983"/>
      <c r="M72" s="765"/>
      <c r="N72" s="767"/>
      <c r="O72" s="107"/>
      <c r="P72" s="107"/>
      <c r="Q72" s="107"/>
      <c r="R72" s="769"/>
    </row>
    <row r="73" spans="1:18" ht="14.25">
      <c r="A73" s="765"/>
      <c r="B73" s="766">
        <v>7</v>
      </c>
      <c r="C73" s="107">
        <v>431</v>
      </c>
      <c r="D73" s="767">
        <v>17</v>
      </c>
      <c r="E73" s="984">
        <v>0.7</v>
      </c>
      <c r="F73" s="768" t="s">
        <v>809</v>
      </c>
      <c r="G73" s="765" t="s">
        <v>810</v>
      </c>
      <c r="H73" s="768" t="s">
        <v>1872</v>
      </c>
      <c r="I73" s="765"/>
      <c r="J73" s="768"/>
      <c r="K73" s="107"/>
      <c r="L73" s="983"/>
      <c r="M73" s="765"/>
      <c r="N73" s="767"/>
      <c r="O73" s="107"/>
      <c r="P73" s="107"/>
      <c r="Q73" s="107"/>
      <c r="R73" s="769"/>
    </row>
    <row r="74" spans="1:18" ht="14.25">
      <c r="A74" s="765"/>
      <c r="B74" s="766">
        <v>8</v>
      </c>
      <c r="C74" s="107">
        <v>432</v>
      </c>
      <c r="D74" s="767">
        <v>15</v>
      </c>
      <c r="E74" s="984">
        <v>1</v>
      </c>
      <c r="F74" s="768" t="s">
        <v>809</v>
      </c>
      <c r="G74" s="765" t="s">
        <v>810</v>
      </c>
      <c r="H74" s="768" t="s">
        <v>1872</v>
      </c>
      <c r="I74" s="765"/>
      <c r="J74" s="768"/>
      <c r="K74" s="107"/>
      <c r="L74" s="983"/>
      <c r="M74" s="765"/>
      <c r="N74" s="767"/>
      <c r="O74" s="107"/>
      <c r="P74" s="107"/>
      <c r="Q74" s="107"/>
      <c r="R74" s="769"/>
    </row>
    <row r="75" spans="1:18" ht="14.25">
      <c r="A75" s="765"/>
      <c r="B75" s="766">
        <v>9</v>
      </c>
      <c r="C75" s="107">
        <v>432</v>
      </c>
      <c r="D75" s="767">
        <v>35</v>
      </c>
      <c r="E75" s="984">
        <v>0.9</v>
      </c>
      <c r="F75" s="768" t="s">
        <v>809</v>
      </c>
      <c r="G75" s="765" t="s">
        <v>810</v>
      </c>
      <c r="H75" s="768" t="s">
        <v>1872</v>
      </c>
      <c r="I75" s="765"/>
      <c r="J75" s="768"/>
      <c r="K75" s="107"/>
      <c r="L75" s="983"/>
      <c r="M75" s="765"/>
      <c r="N75" s="767"/>
      <c r="O75" s="107"/>
      <c r="P75" s="107"/>
      <c r="Q75" s="107"/>
      <c r="R75" s="769"/>
    </row>
    <row r="76" spans="1:18" ht="14.25">
      <c r="A76" s="967" t="s">
        <v>714</v>
      </c>
      <c r="B76" s="766"/>
      <c r="C76" s="107"/>
      <c r="D76" s="767"/>
      <c r="E76" s="1723">
        <f>SUM(E67:E75)</f>
        <v>8.200000000000001</v>
      </c>
      <c r="F76" s="768"/>
      <c r="G76" s="765"/>
      <c r="H76" s="768"/>
      <c r="I76" s="765"/>
      <c r="J76" s="768"/>
      <c r="K76" s="107"/>
      <c r="L76" s="983"/>
      <c r="M76" s="967">
        <f>SUM(M67:M75)</f>
        <v>0</v>
      </c>
      <c r="N76" s="967">
        <f>SUM(N67:N75)</f>
        <v>0</v>
      </c>
      <c r="O76" s="967">
        <f>SUM(O67:O75)</f>
        <v>0</v>
      </c>
      <c r="P76" s="107"/>
      <c r="Q76" s="107"/>
      <c r="R76" s="769"/>
    </row>
    <row r="77" spans="1:18" ht="14.25">
      <c r="A77" s="967" t="s">
        <v>800</v>
      </c>
      <c r="B77" s="766">
        <v>3</v>
      </c>
      <c r="C77" s="107">
        <v>344</v>
      </c>
      <c r="D77" s="767">
        <v>1.3</v>
      </c>
      <c r="E77" s="984">
        <v>1</v>
      </c>
      <c r="F77" s="768" t="s">
        <v>407</v>
      </c>
      <c r="G77" s="765" t="s">
        <v>801</v>
      </c>
      <c r="H77" s="768" t="s">
        <v>1872</v>
      </c>
      <c r="I77" s="765"/>
      <c r="J77" s="768"/>
      <c r="K77" s="107"/>
      <c r="L77" s="983"/>
      <c r="M77" s="765"/>
      <c r="N77" s="767"/>
      <c r="O77" s="107"/>
      <c r="P77" s="107"/>
      <c r="Q77" s="107"/>
      <c r="R77" s="769"/>
    </row>
    <row r="78" spans="1:18" ht="14.25">
      <c r="A78" s="967"/>
      <c r="B78" s="766">
        <v>4</v>
      </c>
      <c r="C78" s="107">
        <v>344</v>
      </c>
      <c r="D78" s="767">
        <v>5</v>
      </c>
      <c r="E78" s="765">
        <v>0.8</v>
      </c>
      <c r="F78" s="768" t="s">
        <v>407</v>
      </c>
      <c r="G78" s="765" t="s">
        <v>801</v>
      </c>
      <c r="H78" s="768" t="s">
        <v>1872</v>
      </c>
      <c r="I78" s="765"/>
      <c r="J78" s="768"/>
      <c r="K78" s="107"/>
      <c r="L78" s="983"/>
      <c r="M78" s="765"/>
      <c r="N78" s="767"/>
      <c r="O78" s="107"/>
      <c r="P78" s="107"/>
      <c r="Q78" s="107"/>
      <c r="R78" s="769"/>
    </row>
    <row r="79" spans="1:18" ht="14.25">
      <c r="A79" s="967"/>
      <c r="B79" s="766">
        <v>5</v>
      </c>
      <c r="C79" s="107">
        <v>345</v>
      </c>
      <c r="D79" s="767">
        <v>3</v>
      </c>
      <c r="E79" s="765">
        <v>0.4</v>
      </c>
      <c r="F79" s="768" t="s">
        <v>478</v>
      </c>
      <c r="G79" s="765" t="s">
        <v>793</v>
      </c>
      <c r="H79" s="768" t="s">
        <v>1872</v>
      </c>
      <c r="I79" s="765"/>
      <c r="J79" s="768"/>
      <c r="K79" s="107"/>
      <c r="L79" s="983" t="s">
        <v>807</v>
      </c>
      <c r="M79" s="972">
        <v>0.6</v>
      </c>
      <c r="N79" s="973">
        <v>0.6</v>
      </c>
      <c r="O79" s="107"/>
      <c r="P79" s="107"/>
      <c r="Q79" s="107"/>
      <c r="R79" s="769"/>
    </row>
    <row r="80" spans="1:18" ht="14.25">
      <c r="A80" s="967"/>
      <c r="B80" s="766">
        <v>6</v>
      </c>
      <c r="C80" s="107">
        <v>353</v>
      </c>
      <c r="D80" s="767">
        <v>5.2</v>
      </c>
      <c r="E80" s="984">
        <v>1</v>
      </c>
      <c r="F80" s="768" t="s">
        <v>407</v>
      </c>
      <c r="G80" s="765" t="s">
        <v>801</v>
      </c>
      <c r="H80" s="768" t="s">
        <v>1872</v>
      </c>
      <c r="I80" s="765"/>
      <c r="J80" s="768"/>
      <c r="K80" s="107"/>
      <c r="L80" s="983"/>
      <c r="M80" s="765"/>
      <c r="N80" s="767"/>
      <c r="O80" s="107"/>
      <c r="P80" s="107"/>
      <c r="Q80" s="107"/>
      <c r="R80" s="769"/>
    </row>
    <row r="81" spans="1:18" ht="14.25">
      <c r="A81" s="765"/>
      <c r="B81" s="766">
        <v>7</v>
      </c>
      <c r="C81" s="107">
        <v>353</v>
      </c>
      <c r="D81" s="767">
        <v>5.3</v>
      </c>
      <c r="E81" s="984">
        <v>1</v>
      </c>
      <c r="F81" s="768" t="s">
        <v>407</v>
      </c>
      <c r="G81" s="765" t="s">
        <v>801</v>
      </c>
      <c r="H81" s="768" t="s">
        <v>1872</v>
      </c>
      <c r="I81" s="765"/>
      <c r="J81" s="768"/>
      <c r="K81" s="107"/>
      <c r="L81" s="983"/>
      <c r="M81" s="765"/>
      <c r="N81" s="767"/>
      <c r="O81" s="107"/>
      <c r="P81" s="107"/>
      <c r="Q81" s="107"/>
      <c r="R81" s="769"/>
    </row>
    <row r="82" spans="1:18" ht="14.25">
      <c r="A82" s="967"/>
      <c r="B82" s="766">
        <v>8</v>
      </c>
      <c r="C82" s="107">
        <v>353</v>
      </c>
      <c r="D82" s="767">
        <v>5.5</v>
      </c>
      <c r="E82" s="984">
        <v>1</v>
      </c>
      <c r="F82" s="768" t="s">
        <v>407</v>
      </c>
      <c r="G82" s="765" t="s">
        <v>801</v>
      </c>
      <c r="H82" s="768" t="s">
        <v>1872</v>
      </c>
      <c r="I82" s="765"/>
      <c r="J82" s="768"/>
      <c r="K82" s="107"/>
      <c r="L82" s="983"/>
      <c r="M82" s="765"/>
      <c r="N82" s="767"/>
      <c r="O82" s="107"/>
      <c r="P82" s="107"/>
      <c r="Q82" s="107"/>
      <c r="R82" s="769"/>
    </row>
    <row r="83" spans="1:18" ht="14.25">
      <c r="A83" s="765"/>
      <c r="B83" s="766">
        <v>9</v>
      </c>
      <c r="C83" s="107">
        <v>358</v>
      </c>
      <c r="D83" s="767">
        <v>2</v>
      </c>
      <c r="E83" s="984">
        <v>0.8</v>
      </c>
      <c r="F83" s="768" t="s">
        <v>478</v>
      </c>
      <c r="G83" s="765" t="s">
        <v>793</v>
      </c>
      <c r="H83" s="768" t="s">
        <v>1872</v>
      </c>
      <c r="I83" s="765"/>
      <c r="J83" s="768"/>
      <c r="K83" s="107"/>
      <c r="L83" s="983" t="s">
        <v>807</v>
      </c>
      <c r="M83" s="972">
        <v>1.2</v>
      </c>
      <c r="N83" s="973">
        <v>1.2</v>
      </c>
      <c r="O83" s="107"/>
      <c r="P83" s="107"/>
      <c r="Q83" s="107"/>
      <c r="R83" s="769"/>
    </row>
    <row r="84" spans="1:18" ht="14.25">
      <c r="A84" s="967" t="s">
        <v>714</v>
      </c>
      <c r="B84" s="766"/>
      <c r="C84" s="107"/>
      <c r="D84" s="767"/>
      <c r="E84" s="1725">
        <f>E83+E82+E81+E80+E79+E78+E77</f>
        <v>6</v>
      </c>
      <c r="F84" s="768"/>
      <c r="G84" s="765"/>
      <c r="H84" s="768"/>
      <c r="I84" s="765"/>
      <c r="J84" s="768"/>
      <c r="K84" s="107"/>
      <c r="L84" s="983"/>
      <c r="M84" s="972">
        <f>M83+M79</f>
        <v>1.7999999999999998</v>
      </c>
      <c r="N84" s="767"/>
      <c r="O84" s="107"/>
      <c r="P84" s="107"/>
      <c r="Q84" s="107"/>
      <c r="R84" s="769"/>
    </row>
    <row r="85" spans="1:18" ht="14.25">
      <c r="A85" s="765"/>
      <c r="B85" s="766"/>
      <c r="C85" s="107"/>
      <c r="D85" s="767"/>
      <c r="E85" s="765"/>
      <c r="F85" s="768"/>
      <c r="G85" s="765"/>
      <c r="H85" s="768"/>
      <c r="I85" s="765"/>
      <c r="J85" s="768"/>
      <c r="K85" s="107"/>
      <c r="L85" s="983"/>
      <c r="M85" s="765"/>
      <c r="N85" s="767"/>
      <c r="O85" s="107"/>
      <c r="P85" s="107"/>
      <c r="Q85" s="107"/>
      <c r="R85" s="769"/>
    </row>
    <row r="86" spans="1:18" ht="14.25">
      <c r="A86" s="967" t="s">
        <v>811</v>
      </c>
      <c r="B86" s="766">
        <v>1</v>
      </c>
      <c r="C86" s="107">
        <v>467</v>
      </c>
      <c r="D86" s="767">
        <v>7</v>
      </c>
      <c r="E86" s="1723">
        <v>0.8</v>
      </c>
      <c r="F86" s="768" t="s">
        <v>602</v>
      </c>
      <c r="G86" s="765" t="s">
        <v>812</v>
      </c>
      <c r="H86" s="768" t="s">
        <v>1872</v>
      </c>
      <c r="I86" s="765"/>
      <c r="J86" s="768"/>
      <c r="K86" s="107"/>
      <c r="L86" s="983"/>
      <c r="M86" s="765"/>
      <c r="N86" s="767"/>
      <c r="O86" s="107"/>
      <c r="P86" s="107"/>
      <c r="Q86" s="107"/>
      <c r="R86" s="769"/>
    </row>
    <row r="87" spans="1:18" ht="14.25">
      <c r="A87" s="765"/>
      <c r="B87" s="766"/>
      <c r="C87" s="107"/>
      <c r="D87" s="767"/>
      <c r="E87" s="765"/>
      <c r="F87" s="768"/>
      <c r="G87" s="765"/>
      <c r="H87" s="768"/>
      <c r="I87" s="765"/>
      <c r="J87" s="768"/>
      <c r="K87" s="107"/>
      <c r="L87" s="983"/>
      <c r="M87" s="765"/>
      <c r="N87" s="767"/>
      <c r="O87" s="107"/>
      <c r="P87" s="107"/>
      <c r="Q87" s="107"/>
      <c r="R87" s="769"/>
    </row>
    <row r="88" spans="1:18" ht="14.25">
      <c r="A88" s="967" t="s">
        <v>813</v>
      </c>
      <c r="B88" s="766">
        <v>1</v>
      </c>
      <c r="C88" s="107">
        <v>178</v>
      </c>
      <c r="D88" s="767">
        <v>5.1</v>
      </c>
      <c r="E88" s="984">
        <v>1</v>
      </c>
      <c r="F88" s="768" t="s">
        <v>809</v>
      </c>
      <c r="G88" s="765" t="s">
        <v>799</v>
      </c>
      <c r="H88" s="768" t="s">
        <v>1872</v>
      </c>
      <c r="I88" s="765"/>
      <c r="J88" s="768"/>
      <c r="K88" s="107"/>
      <c r="L88" s="983"/>
      <c r="M88" s="972"/>
      <c r="N88" s="973"/>
      <c r="O88" s="982"/>
      <c r="P88" s="107"/>
      <c r="Q88" s="107"/>
      <c r="R88" s="769"/>
    </row>
    <row r="89" spans="1:18" ht="14.25">
      <c r="A89" s="967"/>
      <c r="B89" s="766">
        <v>2</v>
      </c>
      <c r="C89" s="107">
        <v>180</v>
      </c>
      <c r="D89" s="767">
        <v>7.1</v>
      </c>
      <c r="E89" s="984">
        <v>1</v>
      </c>
      <c r="F89" s="768" t="s">
        <v>814</v>
      </c>
      <c r="G89" s="765" t="s">
        <v>793</v>
      </c>
      <c r="H89" s="768" t="s">
        <v>1872</v>
      </c>
      <c r="I89" s="765"/>
      <c r="J89" s="768"/>
      <c r="K89" s="107"/>
      <c r="L89" s="983" t="s">
        <v>807</v>
      </c>
      <c r="M89" s="972">
        <v>1.5</v>
      </c>
      <c r="N89" s="973">
        <v>1.5</v>
      </c>
      <c r="O89" s="982"/>
      <c r="P89" s="107"/>
      <c r="Q89" s="107"/>
      <c r="R89" s="769"/>
    </row>
    <row r="90" spans="1:18" ht="14.25">
      <c r="A90" s="967"/>
      <c r="B90" s="766">
        <v>3</v>
      </c>
      <c r="C90" s="107">
        <v>180</v>
      </c>
      <c r="D90" s="767">
        <v>28.2</v>
      </c>
      <c r="E90" s="984">
        <v>1</v>
      </c>
      <c r="F90" s="768" t="s">
        <v>814</v>
      </c>
      <c r="G90" s="765" t="s">
        <v>795</v>
      </c>
      <c r="H90" s="768" t="s">
        <v>1872</v>
      </c>
      <c r="I90" s="765"/>
      <c r="J90" s="768"/>
      <c r="K90" s="107"/>
      <c r="L90" s="983" t="s">
        <v>807</v>
      </c>
      <c r="M90" s="972">
        <v>1.5</v>
      </c>
      <c r="N90" s="973">
        <v>1.5</v>
      </c>
      <c r="O90" s="982"/>
      <c r="P90" s="107"/>
      <c r="Q90" s="107"/>
      <c r="R90" s="769"/>
    </row>
    <row r="91" spans="1:18" ht="14.25">
      <c r="A91" s="967"/>
      <c r="B91" s="766">
        <v>4</v>
      </c>
      <c r="C91" s="107">
        <v>181</v>
      </c>
      <c r="D91" s="767">
        <v>2.2</v>
      </c>
      <c r="E91" s="984">
        <v>1</v>
      </c>
      <c r="F91" s="768" t="s">
        <v>814</v>
      </c>
      <c r="G91" s="765" t="s">
        <v>793</v>
      </c>
      <c r="H91" s="768" t="s">
        <v>1872</v>
      </c>
      <c r="I91" s="765"/>
      <c r="J91" s="768"/>
      <c r="K91" s="107"/>
      <c r="L91" s="983" t="s">
        <v>807</v>
      </c>
      <c r="M91" s="972">
        <v>1.5</v>
      </c>
      <c r="N91" s="973">
        <v>1.5</v>
      </c>
      <c r="O91" s="982"/>
      <c r="P91" s="107"/>
      <c r="Q91" s="107"/>
      <c r="R91" s="769"/>
    </row>
    <row r="92" spans="1:18" ht="14.25">
      <c r="A92" s="967"/>
      <c r="B92" s="766">
        <v>5</v>
      </c>
      <c r="C92" s="107">
        <v>182</v>
      </c>
      <c r="D92" s="767">
        <v>16.1</v>
      </c>
      <c r="E92" s="984">
        <v>1</v>
      </c>
      <c r="F92" s="768" t="s">
        <v>809</v>
      </c>
      <c r="G92" s="765" t="s">
        <v>1873</v>
      </c>
      <c r="H92" s="768" t="s">
        <v>1872</v>
      </c>
      <c r="I92" s="765"/>
      <c r="J92" s="768"/>
      <c r="K92" s="107"/>
      <c r="L92" s="983"/>
      <c r="M92" s="972"/>
      <c r="N92" s="973"/>
      <c r="O92" s="982"/>
      <c r="P92" s="107"/>
      <c r="Q92" s="107"/>
      <c r="R92" s="769"/>
    </row>
    <row r="93" spans="1:18" ht="14.25">
      <c r="A93" s="967"/>
      <c r="B93" s="766">
        <v>6</v>
      </c>
      <c r="C93" s="107">
        <v>183</v>
      </c>
      <c r="D93" s="767">
        <v>1.1</v>
      </c>
      <c r="E93" s="984">
        <v>1</v>
      </c>
      <c r="F93" s="768" t="s">
        <v>814</v>
      </c>
      <c r="G93" s="765" t="s">
        <v>793</v>
      </c>
      <c r="H93" s="768" t="s">
        <v>1872</v>
      </c>
      <c r="I93" s="765"/>
      <c r="J93" s="768"/>
      <c r="K93" s="107"/>
      <c r="L93" s="983" t="s">
        <v>807</v>
      </c>
      <c r="M93" s="972">
        <v>1.5</v>
      </c>
      <c r="N93" s="973">
        <v>1.5</v>
      </c>
      <c r="O93" s="982"/>
      <c r="P93" s="107"/>
      <c r="Q93" s="107"/>
      <c r="R93" s="769"/>
    </row>
    <row r="94" spans="1:18" ht="14.25">
      <c r="A94" s="967"/>
      <c r="B94" s="766">
        <v>7</v>
      </c>
      <c r="C94" s="107">
        <v>183</v>
      </c>
      <c r="D94" s="767">
        <v>3.1</v>
      </c>
      <c r="E94" s="984">
        <v>1</v>
      </c>
      <c r="F94" s="768" t="s">
        <v>814</v>
      </c>
      <c r="G94" s="765" t="s">
        <v>793</v>
      </c>
      <c r="H94" s="768" t="s">
        <v>1872</v>
      </c>
      <c r="I94" s="765"/>
      <c r="J94" s="768"/>
      <c r="K94" s="107"/>
      <c r="L94" s="983" t="s">
        <v>807</v>
      </c>
      <c r="M94" s="972">
        <v>1.5</v>
      </c>
      <c r="N94" s="973">
        <v>1.5</v>
      </c>
      <c r="O94" s="982"/>
      <c r="P94" s="107"/>
      <c r="Q94" s="107"/>
      <c r="R94" s="769"/>
    </row>
    <row r="95" spans="1:18" ht="14.25">
      <c r="A95" s="967"/>
      <c r="B95" s="766">
        <v>8</v>
      </c>
      <c r="C95" s="107">
        <v>183</v>
      </c>
      <c r="D95" s="767">
        <v>10.2</v>
      </c>
      <c r="E95" s="984">
        <v>1</v>
      </c>
      <c r="F95" s="768" t="s">
        <v>814</v>
      </c>
      <c r="G95" s="765" t="s">
        <v>793</v>
      </c>
      <c r="H95" s="768" t="s">
        <v>1872</v>
      </c>
      <c r="I95" s="765"/>
      <c r="J95" s="768"/>
      <c r="K95" s="107"/>
      <c r="L95" s="983" t="s">
        <v>807</v>
      </c>
      <c r="M95" s="972">
        <v>1.5</v>
      </c>
      <c r="N95" s="973">
        <v>1.5</v>
      </c>
      <c r="O95" s="982"/>
      <c r="P95" s="107"/>
      <c r="Q95" s="107"/>
      <c r="R95" s="769"/>
    </row>
    <row r="96" spans="1:18" ht="14.25">
      <c r="A96" s="967"/>
      <c r="B96" s="766">
        <v>9</v>
      </c>
      <c r="C96" s="107">
        <v>183</v>
      </c>
      <c r="D96" s="767">
        <v>17.2</v>
      </c>
      <c r="E96" s="984">
        <v>1</v>
      </c>
      <c r="F96" s="768" t="s">
        <v>809</v>
      </c>
      <c r="G96" s="765" t="s">
        <v>1873</v>
      </c>
      <c r="H96" s="768" t="s">
        <v>1872</v>
      </c>
      <c r="I96" s="765"/>
      <c r="J96" s="768"/>
      <c r="K96" s="107"/>
      <c r="L96" s="983"/>
      <c r="M96" s="972"/>
      <c r="N96" s="973"/>
      <c r="O96" s="982"/>
      <c r="P96" s="107"/>
      <c r="Q96" s="107"/>
      <c r="R96" s="769"/>
    </row>
    <row r="97" spans="1:18" ht="14.25">
      <c r="A97" s="967"/>
      <c r="B97" s="766">
        <v>10</v>
      </c>
      <c r="C97" s="107">
        <v>183</v>
      </c>
      <c r="D97" s="767">
        <v>19.2</v>
      </c>
      <c r="E97" s="984">
        <v>1</v>
      </c>
      <c r="F97" s="768" t="s">
        <v>809</v>
      </c>
      <c r="G97" s="765" t="s">
        <v>1873</v>
      </c>
      <c r="H97" s="768" t="s">
        <v>1872</v>
      </c>
      <c r="I97" s="765"/>
      <c r="J97" s="768"/>
      <c r="K97" s="107"/>
      <c r="L97" s="983"/>
      <c r="M97" s="972"/>
      <c r="N97" s="973"/>
      <c r="O97" s="982"/>
      <c r="P97" s="107"/>
      <c r="Q97" s="107"/>
      <c r="R97" s="769"/>
    </row>
    <row r="98" spans="1:18" ht="14.25">
      <c r="A98" s="967"/>
      <c r="B98" s="766">
        <v>11</v>
      </c>
      <c r="C98" s="107">
        <v>184</v>
      </c>
      <c r="D98" s="767">
        <v>11.1</v>
      </c>
      <c r="E98" s="984">
        <v>1</v>
      </c>
      <c r="F98" s="768" t="s">
        <v>809</v>
      </c>
      <c r="G98" s="765" t="s">
        <v>1873</v>
      </c>
      <c r="H98" s="768" t="s">
        <v>1872</v>
      </c>
      <c r="I98" s="765"/>
      <c r="J98" s="768"/>
      <c r="K98" s="107"/>
      <c r="L98" s="983"/>
      <c r="M98" s="972"/>
      <c r="N98" s="973"/>
      <c r="O98" s="982"/>
      <c r="P98" s="107"/>
      <c r="Q98" s="107"/>
      <c r="R98" s="769"/>
    </row>
    <row r="99" spans="1:18" ht="14.25">
      <c r="A99" s="967"/>
      <c r="B99" s="766">
        <v>12</v>
      </c>
      <c r="C99" s="107">
        <v>186</v>
      </c>
      <c r="D99" s="767">
        <v>4.1</v>
      </c>
      <c r="E99" s="984">
        <v>1</v>
      </c>
      <c r="F99" s="768" t="s">
        <v>814</v>
      </c>
      <c r="G99" s="765" t="s">
        <v>793</v>
      </c>
      <c r="H99" s="768" t="s">
        <v>1872</v>
      </c>
      <c r="I99" s="765"/>
      <c r="J99" s="768"/>
      <c r="K99" s="107"/>
      <c r="L99" s="983" t="s">
        <v>807</v>
      </c>
      <c r="M99" s="972">
        <v>1.5</v>
      </c>
      <c r="N99" s="973">
        <v>1.5</v>
      </c>
      <c r="O99" s="982"/>
      <c r="P99" s="107"/>
      <c r="Q99" s="107"/>
      <c r="R99" s="769"/>
    </row>
    <row r="100" spans="1:18" ht="14.25">
      <c r="A100" s="967"/>
      <c r="B100" s="766">
        <v>13</v>
      </c>
      <c r="C100" s="107">
        <v>188</v>
      </c>
      <c r="D100" s="767">
        <v>4.1</v>
      </c>
      <c r="E100" s="984">
        <v>1</v>
      </c>
      <c r="F100" s="768" t="s">
        <v>809</v>
      </c>
      <c r="G100" s="765" t="s">
        <v>799</v>
      </c>
      <c r="H100" s="768" t="s">
        <v>1872</v>
      </c>
      <c r="I100" s="765"/>
      <c r="J100" s="768"/>
      <c r="K100" s="107"/>
      <c r="L100" s="983"/>
      <c r="M100" s="972"/>
      <c r="N100" s="973"/>
      <c r="O100" s="982"/>
      <c r="P100" s="107"/>
      <c r="Q100" s="107"/>
      <c r="R100" s="769"/>
    </row>
    <row r="101" spans="1:18" ht="14.25">
      <c r="A101" s="967"/>
      <c r="B101" s="766">
        <v>14</v>
      </c>
      <c r="C101" s="107">
        <v>188</v>
      </c>
      <c r="D101" s="767">
        <v>6.1</v>
      </c>
      <c r="E101" s="984">
        <v>0.9</v>
      </c>
      <c r="F101" s="768" t="s">
        <v>814</v>
      </c>
      <c r="G101" s="765" t="s">
        <v>793</v>
      </c>
      <c r="H101" s="768" t="s">
        <v>1872</v>
      </c>
      <c r="I101" s="765"/>
      <c r="J101" s="768"/>
      <c r="K101" s="107"/>
      <c r="L101" s="983" t="s">
        <v>807</v>
      </c>
      <c r="M101" s="972">
        <v>1.35</v>
      </c>
      <c r="N101" s="973">
        <v>1.35</v>
      </c>
      <c r="O101" s="982"/>
      <c r="P101" s="107"/>
      <c r="Q101" s="107"/>
      <c r="R101" s="769"/>
    </row>
    <row r="102" spans="1:18" ht="14.25">
      <c r="A102" s="765"/>
      <c r="B102" s="766">
        <v>15</v>
      </c>
      <c r="C102" s="107">
        <v>188</v>
      </c>
      <c r="D102" s="767">
        <v>7.2</v>
      </c>
      <c r="E102" s="984">
        <v>1</v>
      </c>
      <c r="F102" s="768" t="s">
        <v>809</v>
      </c>
      <c r="G102" s="765" t="s">
        <v>799</v>
      </c>
      <c r="H102" s="768" t="s">
        <v>1872</v>
      </c>
      <c r="I102" s="765"/>
      <c r="J102" s="768"/>
      <c r="K102" s="107"/>
      <c r="L102" s="983"/>
      <c r="M102" s="972"/>
      <c r="N102" s="973"/>
      <c r="O102" s="982"/>
      <c r="P102" s="107"/>
      <c r="Q102" s="107"/>
      <c r="R102" s="769"/>
    </row>
    <row r="103" spans="1:18" ht="14.25">
      <c r="A103" s="765"/>
      <c r="B103" s="766">
        <v>16</v>
      </c>
      <c r="C103" s="107">
        <v>188</v>
      </c>
      <c r="D103" s="767">
        <v>12.1</v>
      </c>
      <c r="E103" s="984">
        <v>0.4</v>
      </c>
      <c r="F103" s="768" t="s">
        <v>1874</v>
      </c>
      <c r="G103" s="765" t="s">
        <v>799</v>
      </c>
      <c r="H103" s="768" t="s">
        <v>1872</v>
      </c>
      <c r="I103" s="765"/>
      <c r="J103" s="768"/>
      <c r="K103" s="107"/>
      <c r="L103" s="983"/>
      <c r="M103" s="972"/>
      <c r="N103" s="973"/>
      <c r="O103" s="982"/>
      <c r="P103" s="107"/>
      <c r="Q103" s="107"/>
      <c r="R103" s="769"/>
    </row>
    <row r="104" spans="1:18" ht="14.25">
      <c r="A104" s="765"/>
      <c r="B104" s="766">
        <v>17</v>
      </c>
      <c r="C104" s="107">
        <v>189</v>
      </c>
      <c r="D104" s="767">
        <v>8.2</v>
      </c>
      <c r="E104" s="984">
        <v>1</v>
      </c>
      <c r="F104" s="768" t="s">
        <v>809</v>
      </c>
      <c r="G104" s="765" t="s">
        <v>1873</v>
      </c>
      <c r="H104" s="768" t="s">
        <v>1872</v>
      </c>
      <c r="I104" s="765"/>
      <c r="J104" s="768"/>
      <c r="K104" s="107"/>
      <c r="L104" s="983"/>
      <c r="M104" s="972"/>
      <c r="N104" s="973"/>
      <c r="O104" s="982"/>
      <c r="P104" s="107"/>
      <c r="Q104" s="107"/>
      <c r="R104" s="769"/>
    </row>
    <row r="105" spans="1:18" ht="14.25">
      <c r="A105" s="765"/>
      <c r="B105" s="766">
        <v>18</v>
      </c>
      <c r="C105" s="107">
        <v>189</v>
      </c>
      <c r="D105" s="767">
        <v>8.3</v>
      </c>
      <c r="E105" s="984">
        <v>1</v>
      </c>
      <c r="F105" s="768" t="s">
        <v>809</v>
      </c>
      <c r="G105" s="765" t="s">
        <v>810</v>
      </c>
      <c r="H105" s="768" t="s">
        <v>1872</v>
      </c>
      <c r="I105" s="765"/>
      <c r="J105" s="768"/>
      <c r="K105" s="107"/>
      <c r="L105" s="983"/>
      <c r="M105" s="972"/>
      <c r="N105" s="973"/>
      <c r="O105" s="982"/>
      <c r="P105" s="107"/>
      <c r="Q105" s="107"/>
      <c r="R105" s="769"/>
    </row>
    <row r="106" spans="1:18" ht="14.25">
      <c r="A106" s="765"/>
      <c r="B106" s="766">
        <v>19</v>
      </c>
      <c r="C106" s="107">
        <v>189</v>
      </c>
      <c r="D106" s="767">
        <v>10.1</v>
      </c>
      <c r="E106" s="984">
        <v>0.9</v>
      </c>
      <c r="F106" s="768" t="s">
        <v>814</v>
      </c>
      <c r="G106" s="765" t="s">
        <v>793</v>
      </c>
      <c r="H106" s="768" t="s">
        <v>1872</v>
      </c>
      <c r="I106" s="765"/>
      <c r="J106" s="768"/>
      <c r="K106" s="107"/>
      <c r="L106" s="983" t="s">
        <v>807</v>
      </c>
      <c r="M106" s="972">
        <v>1.35</v>
      </c>
      <c r="N106" s="973">
        <v>1.35</v>
      </c>
      <c r="O106" s="982"/>
      <c r="P106" s="107"/>
      <c r="Q106" s="107"/>
      <c r="R106" s="769"/>
    </row>
    <row r="107" spans="1:18" ht="14.25">
      <c r="A107" s="765"/>
      <c r="B107" s="766">
        <v>20</v>
      </c>
      <c r="C107" s="107">
        <v>200</v>
      </c>
      <c r="D107" s="767">
        <v>2</v>
      </c>
      <c r="E107" s="984">
        <v>0.5</v>
      </c>
      <c r="F107" s="768" t="s">
        <v>814</v>
      </c>
      <c r="G107" s="765" t="s">
        <v>793</v>
      </c>
      <c r="H107" s="768" t="s">
        <v>1872</v>
      </c>
      <c r="I107" s="765"/>
      <c r="J107" s="768"/>
      <c r="K107" s="107"/>
      <c r="L107" s="983" t="s">
        <v>807</v>
      </c>
      <c r="M107" s="972">
        <v>0.75</v>
      </c>
      <c r="N107" s="973">
        <v>0.75</v>
      </c>
      <c r="O107" s="982"/>
      <c r="P107" s="107"/>
      <c r="Q107" s="107"/>
      <c r="R107" s="769"/>
    </row>
    <row r="108" spans="1:18" ht="14.25">
      <c r="A108" s="765"/>
      <c r="B108" s="766">
        <v>21</v>
      </c>
      <c r="C108" s="107">
        <v>200</v>
      </c>
      <c r="D108" s="767">
        <v>6.2</v>
      </c>
      <c r="E108" s="984">
        <v>0.9</v>
      </c>
      <c r="F108" s="768" t="s">
        <v>809</v>
      </c>
      <c r="G108" s="765" t="s">
        <v>810</v>
      </c>
      <c r="H108" s="768" t="s">
        <v>1872</v>
      </c>
      <c r="I108" s="765"/>
      <c r="J108" s="768"/>
      <c r="K108" s="107"/>
      <c r="L108" s="983"/>
      <c r="M108" s="972"/>
      <c r="N108" s="973"/>
      <c r="O108" s="982"/>
      <c r="P108" s="107"/>
      <c r="Q108" s="107"/>
      <c r="R108" s="769"/>
    </row>
    <row r="109" spans="1:18" ht="14.25">
      <c r="A109" s="765"/>
      <c r="B109" s="766">
        <v>22</v>
      </c>
      <c r="C109" s="107">
        <v>200</v>
      </c>
      <c r="D109" s="767">
        <v>9.1</v>
      </c>
      <c r="E109" s="984">
        <v>1</v>
      </c>
      <c r="F109" s="768" t="s">
        <v>814</v>
      </c>
      <c r="G109" s="765" t="s">
        <v>793</v>
      </c>
      <c r="H109" s="768" t="s">
        <v>1872</v>
      </c>
      <c r="I109" s="765"/>
      <c r="J109" s="768"/>
      <c r="K109" s="107"/>
      <c r="L109" s="983" t="s">
        <v>807</v>
      </c>
      <c r="M109" s="972">
        <v>1.5</v>
      </c>
      <c r="N109" s="973">
        <v>1.5</v>
      </c>
      <c r="O109" s="982"/>
      <c r="P109" s="107"/>
      <c r="Q109" s="107"/>
      <c r="R109" s="769"/>
    </row>
    <row r="110" spans="1:18" ht="14.25">
      <c r="A110" s="765"/>
      <c r="B110" s="766">
        <v>23</v>
      </c>
      <c r="C110" s="107">
        <v>201</v>
      </c>
      <c r="D110" s="767">
        <v>2.1</v>
      </c>
      <c r="E110" s="984">
        <v>1</v>
      </c>
      <c r="F110" s="768" t="s">
        <v>809</v>
      </c>
      <c r="G110" s="765" t="s">
        <v>1873</v>
      </c>
      <c r="H110" s="768" t="s">
        <v>1872</v>
      </c>
      <c r="I110" s="765"/>
      <c r="J110" s="768"/>
      <c r="K110" s="107"/>
      <c r="L110" s="983"/>
      <c r="M110" s="972"/>
      <c r="N110" s="973"/>
      <c r="O110" s="982"/>
      <c r="P110" s="107"/>
      <c r="Q110" s="107"/>
      <c r="R110" s="769"/>
    </row>
    <row r="111" spans="1:18" ht="14.25">
      <c r="A111" s="765"/>
      <c r="B111" s="766">
        <v>24</v>
      </c>
      <c r="C111" s="107">
        <v>201</v>
      </c>
      <c r="D111" s="767">
        <v>10.2</v>
      </c>
      <c r="E111" s="984">
        <v>0.6</v>
      </c>
      <c r="F111" s="768" t="s">
        <v>809</v>
      </c>
      <c r="G111" s="765" t="s">
        <v>1873</v>
      </c>
      <c r="H111" s="768" t="s">
        <v>1872</v>
      </c>
      <c r="I111" s="765"/>
      <c r="J111" s="768"/>
      <c r="K111" s="107"/>
      <c r="L111" s="983"/>
      <c r="M111" s="972"/>
      <c r="N111" s="973"/>
      <c r="O111" s="982"/>
      <c r="P111" s="107"/>
      <c r="Q111" s="107"/>
      <c r="R111" s="769"/>
    </row>
    <row r="112" spans="1:18" ht="14.25">
      <c r="A112" s="765"/>
      <c r="B112" s="766">
        <v>25</v>
      </c>
      <c r="C112" s="107">
        <v>201</v>
      </c>
      <c r="D112" s="767">
        <v>10.3</v>
      </c>
      <c r="E112" s="984">
        <v>1</v>
      </c>
      <c r="F112" s="768" t="s">
        <v>809</v>
      </c>
      <c r="G112" s="765" t="s">
        <v>1873</v>
      </c>
      <c r="H112" s="768" t="s">
        <v>1872</v>
      </c>
      <c r="I112" s="765"/>
      <c r="J112" s="768"/>
      <c r="K112" s="107"/>
      <c r="L112" s="983"/>
      <c r="M112" s="972"/>
      <c r="N112" s="973"/>
      <c r="O112" s="982"/>
      <c r="P112" s="107"/>
      <c r="Q112" s="107"/>
      <c r="R112" s="769"/>
    </row>
    <row r="113" spans="1:18" ht="14.25">
      <c r="A113" s="765"/>
      <c r="B113" s="766">
        <v>26</v>
      </c>
      <c r="C113" s="107">
        <v>202</v>
      </c>
      <c r="D113" s="767">
        <v>3.3</v>
      </c>
      <c r="E113" s="984">
        <v>1</v>
      </c>
      <c r="F113" s="768" t="s">
        <v>809</v>
      </c>
      <c r="G113" s="765" t="s">
        <v>1873</v>
      </c>
      <c r="H113" s="768" t="s">
        <v>1872</v>
      </c>
      <c r="I113" s="765"/>
      <c r="J113" s="768"/>
      <c r="K113" s="107"/>
      <c r="L113" s="983" t="s">
        <v>807</v>
      </c>
      <c r="M113" s="972">
        <v>1.5</v>
      </c>
      <c r="N113" s="973">
        <v>1.5</v>
      </c>
      <c r="O113" s="982"/>
      <c r="P113" s="107"/>
      <c r="Q113" s="107"/>
      <c r="R113" s="769"/>
    </row>
    <row r="114" spans="1:18" ht="14.25">
      <c r="A114" s="765"/>
      <c r="B114" s="766">
        <v>27</v>
      </c>
      <c r="C114" s="107">
        <v>202</v>
      </c>
      <c r="D114" s="767">
        <v>4.1</v>
      </c>
      <c r="E114" s="984">
        <v>1</v>
      </c>
      <c r="F114" s="768" t="s">
        <v>809</v>
      </c>
      <c r="G114" s="765" t="s">
        <v>1873</v>
      </c>
      <c r="H114" s="768" t="s">
        <v>1872</v>
      </c>
      <c r="I114" s="765"/>
      <c r="J114" s="768"/>
      <c r="K114" s="107"/>
      <c r="L114" s="983" t="s">
        <v>807</v>
      </c>
      <c r="M114" s="972">
        <v>1.5</v>
      </c>
      <c r="N114" s="973">
        <v>1.5</v>
      </c>
      <c r="O114" s="982"/>
      <c r="P114" s="107"/>
      <c r="Q114" s="107"/>
      <c r="R114" s="769"/>
    </row>
    <row r="115" spans="1:18" ht="14.25">
      <c r="A115" s="765"/>
      <c r="B115" s="766">
        <v>28</v>
      </c>
      <c r="C115" s="107">
        <v>203</v>
      </c>
      <c r="D115" s="767">
        <v>15.2</v>
      </c>
      <c r="E115" s="984">
        <v>1</v>
      </c>
      <c r="F115" s="768" t="s">
        <v>809</v>
      </c>
      <c r="G115" s="765" t="s">
        <v>1873</v>
      </c>
      <c r="H115" s="768" t="s">
        <v>1872</v>
      </c>
      <c r="I115" s="765"/>
      <c r="J115" s="768"/>
      <c r="K115" s="107"/>
      <c r="L115" s="983" t="s">
        <v>807</v>
      </c>
      <c r="M115" s="972">
        <v>1.5</v>
      </c>
      <c r="N115" s="973">
        <v>1.5</v>
      </c>
      <c r="O115" s="982"/>
      <c r="P115" s="107"/>
      <c r="Q115" s="107"/>
      <c r="R115" s="769"/>
    </row>
    <row r="116" spans="1:18" ht="14.25">
      <c r="A116" s="765"/>
      <c r="B116" s="766">
        <v>29</v>
      </c>
      <c r="C116" s="107">
        <v>203</v>
      </c>
      <c r="D116" s="767">
        <v>15.3</v>
      </c>
      <c r="E116" s="984">
        <v>1</v>
      </c>
      <c r="F116" s="768" t="s">
        <v>809</v>
      </c>
      <c r="G116" s="765" t="s">
        <v>1873</v>
      </c>
      <c r="H116" s="768" t="s">
        <v>1872</v>
      </c>
      <c r="I116" s="765"/>
      <c r="J116" s="768"/>
      <c r="K116" s="107"/>
      <c r="L116" s="983" t="s">
        <v>807</v>
      </c>
      <c r="M116" s="972">
        <v>1.5</v>
      </c>
      <c r="N116" s="973">
        <v>1.5</v>
      </c>
      <c r="O116" s="982"/>
      <c r="P116" s="107"/>
      <c r="Q116" s="107"/>
      <c r="R116" s="769"/>
    </row>
    <row r="117" spans="1:18" ht="14.25">
      <c r="A117" s="765"/>
      <c r="B117" s="766">
        <v>30</v>
      </c>
      <c r="C117" s="107">
        <v>204</v>
      </c>
      <c r="D117" s="767">
        <v>12.3</v>
      </c>
      <c r="E117" s="984">
        <v>0.9</v>
      </c>
      <c r="F117" s="768" t="s">
        <v>809</v>
      </c>
      <c r="G117" s="765" t="s">
        <v>1873</v>
      </c>
      <c r="H117" s="768" t="s">
        <v>1872</v>
      </c>
      <c r="I117" s="765"/>
      <c r="J117" s="768"/>
      <c r="K117" s="107"/>
      <c r="L117" s="983"/>
      <c r="M117" s="972"/>
      <c r="N117" s="973"/>
      <c r="O117" s="982"/>
      <c r="P117" s="107"/>
      <c r="Q117" s="107"/>
      <c r="R117" s="769"/>
    </row>
    <row r="118" spans="1:18" ht="14.25">
      <c r="A118" s="765"/>
      <c r="B118" s="766">
        <v>31</v>
      </c>
      <c r="C118" s="107">
        <v>204</v>
      </c>
      <c r="D118" s="767">
        <v>12.4</v>
      </c>
      <c r="E118" s="984">
        <v>0.5</v>
      </c>
      <c r="F118" s="768" t="s">
        <v>809</v>
      </c>
      <c r="G118" s="765" t="s">
        <v>1873</v>
      </c>
      <c r="H118" s="768" t="s">
        <v>1872</v>
      </c>
      <c r="I118" s="765"/>
      <c r="J118" s="768"/>
      <c r="K118" s="107"/>
      <c r="L118" s="983"/>
      <c r="M118" s="972"/>
      <c r="N118" s="973"/>
      <c r="O118" s="982"/>
      <c r="P118" s="107"/>
      <c r="Q118" s="107"/>
      <c r="R118" s="769"/>
    </row>
    <row r="119" spans="1:18" ht="14.25">
      <c r="A119" s="765"/>
      <c r="B119" s="766">
        <v>32</v>
      </c>
      <c r="C119" s="107">
        <v>208</v>
      </c>
      <c r="D119" s="767">
        <v>5.1</v>
      </c>
      <c r="E119" s="984">
        <v>1</v>
      </c>
      <c r="F119" s="768" t="s">
        <v>809</v>
      </c>
      <c r="G119" s="765" t="s">
        <v>799</v>
      </c>
      <c r="H119" s="768" t="s">
        <v>1872</v>
      </c>
      <c r="I119" s="765"/>
      <c r="J119" s="768"/>
      <c r="K119" s="107"/>
      <c r="L119" s="983"/>
      <c r="M119" s="972"/>
      <c r="N119" s="973"/>
      <c r="O119" s="982"/>
      <c r="P119" s="107"/>
      <c r="Q119" s="107"/>
      <c r="R119" s="769"/>
    </row>
    <row r="120" spans="1:18" ht="14.25">
      <c r="A120" s="765"/>
      <c r="B120" s="766">
        <v>33</v>
      </c>
      <c r="C120" s="107">
        <v>208</v>
      </c>
      <c r="D120" s="767">
        <v>5.2</v>
      </c>
      <c r="E120" s="984">
        <v>0.9</v>
      </c>
      <c r="F120" s="768" t="s">
        <v>809</v>
      </c>
      <c r="G120" s="765" t="s">
        <v>799</v>
      </c>
      <c r="H120" s="768" t="s">
        <v>1872</v>
      </c>
      <c r="I120" s="765"/>
      <c r="J120" s="768"/>
      <c r="K120" s="107"/>
      <c r="L120" s="983"/>
      <c r="M120" s="972"/>
      <c r="N120" s="973"/>
      <c r="O120" s="982"/>
      <c r="P120" s="107"/>
      <c r="Q120" s="107"/>
      <c r="R120" s="769"/>
    </row>
    <row r="121" spans="1:18" ht="14.25">
      <c r="A121" s="967"/>
      <c r="B121" s="766">
        <v>34</v>
      </c>
      <c r="C121" s="107">
        <v>214</v>
      </c>
      <c r="D121" s="767">
        <v>6.1</v>
      </c>
      <c r="E121" s="984">
        <v>1</v>
      </c>
      <c r="F121" s="768" t="s">
        <v>809</v>
      </c>
      <c r="G121" s="765" t="s">
        <v>1873</v>
      </c>
      <c r="H121" s="768" t="s">
        <v>1872</v>
      </c>
      <c r="I121" s="765"/>
      <c r="J121" s="768"/>
      <c r="K121" s="107"/>
      <c r="L121" s="983"/>
      <c r="M121" s="972"/>
      <c r="N121" s="973"/>
      <c r="O121" s="982"/>
      <c r="P121" s="107"/>
      <c r="Q121" s="107"/>
      <c r="R121" s="769"/>
    </row>
    <row r="122" spans="1:18" ht="14.25">
      <c r="A122" s="967"/>
      <c r="B122" s="766">
        <v>35</v>
      </c>
      <c r="C122" s="107">
        <v>215</v>
      </c>
      <c r="D122" s="767">
        <v>2.1</v>
      </c>
      <c r="E122" s="984">
        <v>1</v>
      </c>
      <c r="F122" s="768" t="s">
        <v>809</v>
      </c>
      <c r="G122" s="765" t="s">
        <v>799</v>
      </c>
      <c r="H122" s="768" t="s">
        <v>1872</v>
      </c>
      <c r="I122" s="765"/>
      <c r="J122" s="768"/>
      <c r="K122" s="107"/>
      <c r="L122" s="983"/>
      <c r="M122" s="972"/>
      <c r="N122" s="973"/>
      <c r="O122" s="982"/>
      <c r="P122" s="107"/>
      <c r="Q122" s="107"/>
      <c r="R122" s="769"/>
    </row>
    <row r="123" spans="1:18" ht="14.25">
      <c r="A123" s="967"/>
      <c r="B123" s="766">
        <v>36</v>
      </c>
      <c r="C123" s="107">
        <v>215</v>
      </c>
      <c r="D123" s="767">
        <v>2.2</v>
      </c>
      <c r="E123" s="984">
        <v>1</v>
      </c>
      <c r="F123" s="768" t="s">
        <v>809</v>
      </c>
      <c r="G123" s="765" t="s">
        <v>799</v>
      </c>
      <c r="H123" s="768" t="s">
        <v>1872</v>
      </c>
      <c r="I123" s="765"/>
      <c r="J123" s="768"/>
      <c r="K123" s="107"/>
      <c r="L123" s="983"/>
      <c r="M123" s="972"/>
      <c r="N123" s="973"/>
      <c r="O123" s="982"/>
      <c r="P123" s="107"/>
      <c r="Q123" s="107"/>
      <c r="R123" s="769"/>
    </row>
    <row r="124" spans="1:18" ht="14.25">
      <c r="A124" s="967"/>
      <c r="B124" s="766">
        <v>37</v>
      </c>
      <c r="C124" s="107">
        <v>215</v>
      </c>
      <c r="D124" s="767">
        <v>6.1</v>
      </c>
      <c r="E124" s="984">
        <v>1</v>
      </c>
      <c r="F124" s="768" t="s">
        <v>809</v>
      </c>
      <c r="G124" s="765" t="s">
        <v>799</v>
      </c>
      <c r="H124" s="768" t="s">
        <v>1872</v>
      </c>
      <c r="I124" s="765"/>
      <c r="J124" s="768"/>
      <c r="K124" s="107"/>
      <c r="L124" s="983"/>
      <c r="M124" s="972"/>
      <c r="N124" s="973"/>
      <c r="O124" s="982"/>
      <c r="P124" s="107"/>
      <c r="Q124" s="107"/>
      <c r="R124" s="769"/>
    </row>
    <row r="125" spans="1:18" ht="14.25">
      <c r="A125" s="967"/>
      <c r="B125" s="766">
        <v>38</v>
      </c>
      <c r="C125" s="107">
        <v>215</v>
      </c>
      <c r="D125" s="767">
        <v>7.1</v>
      </c>
      <c r="E125" s="984">
        <v>1</v>
      </c>
      <c r="F125" s="768" t="s">
        <v>809</v>
      </c>
      <c r="G125" s="765" t="s">
        <v>799</v>
      </c>
      <c r="H125" s="768" t="s">
        <v>1872</v>
      </c>
      <c r="I125" s="765"/>
      <c r="J125" s="768"/>
      <c r="K125" s="107"/>
      <c r="L125" s="983"/>
      <c r="M125" s="972"/>
      <c r="N125" s="973"/>
      <c r="O125" s="982"/>
      <c r="P125" s="107"/>
      <c r="Q125" s="107"/>
      <c r="R125" s="769"/>
    </row>
    <row r="126" spans="1:18" ht="14.25">
      <c r="A126" s="967"/>
      <c r="B126" s="766">
        <v>39</v>
      </c>
      <c r="C126" s="107">
        <v>215</v>
      </c>
      <c r="D126" s="767">
        <v>7.2</v>
      </c>
      <c r="E126" s="984">
        <v>1</v>
      </c>
      <c r="F126" s="768" t="s">
        <v>809</v>
      </c>
      <c r="G126" s="765" t="s">
        <v>799</v>
      </c>
      <c r="H126" s="768" t="s">
        <v>1872</v>
      </c>
      <c r="I126" s="765"/>
      <c r="J126" s="768"/>
      <c r="K126" s="107"/>
      <c r="L126" s="983"/>
      <c r="M126" s="972"/>
      <c r="N126" s="973"/>
      <c r="O126" s="982"/>
      <c r="P126" s="107"/>
      <c r="Q126" s="107"/>
      <c r="R126" s="769"/>
    </row>
    <row r="127" spans="1:18" ht="14.25">
      <c r="A127" s="967"/>
      <c r="B127" s="766">
        <v>40</v>
      </c>
      <c r="C127" s="107">
        <v>215</v>
      </c>
      <c r="D127" s="767">
        <v>9</v>
      </c>
      <c r="E127" s="984">
        <v>0.9</v>
      </c>
      <c r="F127" s="768" t="s">
        <v>814</v>
      </c>
      <c r="G127" s="765" t="s">
        <v>793</v>
      </c>
      <c r="H127" s="768" t="s">
        <v>1872</v>
      </c>
      <c r="I127" s="765"/>
      <c r="J127" s="768"/>
      <c r="K127" s="107"/>
      <c r="L127" s="983" t="s">
        <v>807</v>
      </c>
      <c r="M127" s="972">
        <v>1.35</v>
      </c>
      <c r="N127" s="973">
        <v>1.35</v>
      </c>
      <c r="O127" s="982"/>
      <c r="P127" s="107"/>
      <c r="Q127" s="107"/>
      <c r="R127" s="769"/>
    </row>
    <row r="128" spans="1:18" ht="14.25">
      <c r="A128" s="967"/>
      <c r="B128" s="766">
        <v>41</v>
      </c>
      <c r="C128" s="107">
        <v>215</v>
      </c>
      <c r="D128" s="767">
        <v>11.2</v>
      </c>
      <c r="E128" s="984">
        <v>1</v>
      </c>
      <c r="F128" s="768" t="s">
        <v>809</v>
      </c>
      <c r="G128" s="765" t="s">
        <v>799</v>
      </c>
      <c r="H128" s="768" t="s">
        <v>1872</v>
      </c>
      <c r="I128" s="765"/>
      <c r="J128" s="768"/>
      <c r="K128" s="107"/>
      <c r="L128" s="983"/>
      <c r="M128" s="972"/>
      <c r="N128" s="973"/>
      <c r="O128" s="982"/>
      <c r="P128" s="107"/>
      <c r="Q128" s="107"/>
      <c r="R128" s="769"/>
    </row>
    <row r="129" spans="1:18" ht="14.25">
      <c r="A129" s="967"/>
      <c r="B129" s="766">
        <v>42</v>
      </c>
      <c r="C129" s="107">
        <v>216</v>
      </c>
      <c r="D129" s="767">
        <v>9.1</v>
      </c>
      <c r="E129" s="984">
        <v>1</v>
      </c>
      <c r="F129" s="768" t="s">
        <v>1874</v>
      </c>
      <c r="G129" s="765" t="s">
        <v>799</v>
      </c>
      <c r="H129" s="768" t="s">
        <v>1872</v>
      </c>
      <c r="I129" s="765"/>
      <c r="J129" s="768"/>
      <c r="K129" s="107"/>
      <c r="L129" s="983"/>
      <c r="M129" s="972"/>
      <c r="N129" s="973"/>
      <c r="O129" s="982"/>
      <c r="P129" s="107"/>
      <c r="Q129" s="107"/>
      <c r="R129" s="769"/>
    </row>
    <row r="130" spans="1:18" ht="14.25">
      <c r="A130" s="967"/>
      <c r="B130" s="766">
        <v>43</v>
      </c>
      <c r="C130" s="107">
        <v>218</v>
      </c>
      <c r="D130" s="767">
        <v>1.1</v>
      </c>
      <c r="E130" s="984">
        <v>1</v>
      </c>
      <c r="F130" s="768" t="s">
        <v>809</v>
      </c>
      <c r="G130" s="765" t="s">
        <v>799</v>
      </c>
      <c r="H130" s="768" t="s">
        <v>1872</v>
      </c>
      <c r="I130" s="765"/>
      <c r="J130" s="768"/>
      <c r="K130" s="107"/>
      <c r="L130" s="983" t="s">
        <v>807</v>
      </c>
      <c r="M130" s="972">
        <v>1.5</v>
      </c>
      <c r="N130" s="973">
        <v>1.5</v>
      </c>
      <c r="O130" s="982"/>
      <c r="P130" s="107"/>
      <c r="Q130" s="107"/>
      <c r="R130" s="769"/>
    </row>
    <row r="131" spans="1:18" ht="14.25">
      <c r="A131" s="967"/>
      <c r="B131" s="766">
        <v>44</v>
      </c>
      <c r="C131" s="107">
        <v>218</v>
      </c>
      <c r="D131" s="767">
        <v>3.1</v>
      </c>
      <c r="E131" s="984">
        <v>1</v>
      </c>
      <c r="F131" s="768" t="s">
        <v>809</v>
      </c>
      <c r="G131" s="765" t="s">
        <v>799</v>
      </c>
      <c r="H131" s="768" t="s">
        <v>1872</v>
      </c>
      <c r="I131" s="765"/>
      <c r="J131" s="768"/>
      <c r="K131" s="107"/>
      <c r="L131" s="983" t="s">
        <v>807</v>
      </c>
      <c r="M131" s="972">
        <v>1.5</v>
      </c>
      <c r="N131" s="973">
        <v>1.5</v>
      </c>
      <c r="O131" s="982"/>
      <c r="P131" s="107"/>
      <c r="Q131" s="107"/>
      <c r="R131" s="769"/>
    </row>
    <row r="132" spans="1:18" ht="14.25">
      <c r="A132" s="967"/>
      <c r="B132" s="766">
        <v>45</v>
      </c>
      <c r="C132" s="107">
        <v>218</v>
      </c>
      <c r="D132" s="767">
        <v>12.1</v>
      </c>
      <c r="E132" s="984">
        <v>1</v>
      </c>
      <c r="F132" s="768" t="s">
        <v>673</v>
      </c>
      <c r="G132" s="765" t="s">
        <v>1870</v>
      </c>
      <c r="H132" s="768" t="s">
        <v>1872</v>
      </c>
      <c r="I132" s="765"/>
      <c r="J132" s="768"/>
      <c r="K132" s="107"/>
      <c r="L132" s="983"/>
      <c r="M132" s="972"/>
      <c r="N132" s="973"/>
      <c r="O132" s="982"/>
      <c r="P132" s="107"/>
      <c r="Q132" s="107"/>
      <c r="R132" s="769"/>
    </row>
    <row r="133" spans="1:18" ht="14.25">
      <c r="A133" s="967"/>
      <c r="B133" s="766">
        <v>46</v>
      </c>
      <c r="C133" s="107">
        <v>220</v>
      </c>
      <c r="D133" s="767">
        <v>10.2</v>
      </c>
      <c r="E133" s="984">
        <v>1</v>
      </c>
      <c r="F133" s="768" t="s">
        <v>809</v>
      </c>
      <c r="G133" s="765" t="s">
        <v>799</v>
      </c>
      <c r="H133" s="768" t="s">
        <v>1872</v>
      </c>
      <c r="I133" s="765"/>
      <c r="J133" s="768"/>
      <c r="K133" s="107"/>
      <c r="L133" s="983"/>
      <c r="M133" s="972"/>
      <c r="N133" s="973"/>
      <c r="O133" s="982"/>
      <c r="P133" s="107"/>
      <c r="Q133" s="107"/>
      <c r="R133" s="769"/>
    </row>
    <row r="134" spans="1:18" ht="14.25">
      <c r="A134" s="967"/>
      <c r="B134" s="766">
        <v>47</v>
      </c>
      <c r="C134" s="107">
        <v>223</v>
      </c>
      <c r="D134" s="767">
        <v>9</v>
      </c>
      <c r="E134" s="984">
        <v>0.7</v>
      </c>
      <c r="F134" s="768" t="s">
        <v>814</v>
      </c>
      <c r="G134" s="765" t="s">
        <v>793</v>
      </c>
      <c r="H134" s="768" t="s">
        <v>1872</v>
      </c>
      <c r="I134" s="765"/>
      <c r="J134" s="768"/>
      <c r="K134" s="107"/>
      <c r="L134" s="983" t="s">
        <v>807</v>
      </c>
      <c r="M134" s="972">
        <v>1.05</v>
      </c>
      <c r="N134" s="973">
        <v>1.05</v>
      </c>
      <c r="O134" s="982"/>
      <c r="P134" s="107"/>
      <c r="Q134" s="107"/>
      <c r="R134" s="769"/>
    </row>
    <row r="135" spans="1:18" ht="14.25">
      <c r="A135" s="967"/>
      <c r="B135" s="766">
        <v>48</v>
      </c>
      <c r="C135" s="107">
        <v>224</v>
      </c>
      <c r="D135" s="767">
        <v>3.1</v>
      </c>
      <c r="E135" s="984">
        <v>0.9</v>
      </c>
      <c r="F135" s="768" t="s">
        <v>809</v>
      </c>
      <c r="G135" s="765" t="s">
        <v>799</v>
      </c>
      <c r="H135" s="768" t="s">
        <v>1872</v>
      </c>
      <c r="I135" s="765"/>
      <c r="J135" s="768"/>
      <c r="K135" s="107"/>
      <c r="L135" s="983"/>
      <c r="M135" s="972"/>
      <c r="N135" s="973"/>
      <c r="O135" s="982"/>
      <c r="P135" s="107"/>
      <c r="Q135" s="107"/>
      <c r="R135" s="769"/>
    </row>
    <row r="136" spans="1:18" ht="14.25">
      <c r="A136" s="967"/>
      <c r="B136" s="766">
        <v>49</v>
      </c>
      <c r="C136" s="107">
        <v>224</v>
      </c>
      <c r="D136" s="767">
        <v>8</v>
      </c>
      <c r="E136" s="984">
        <v>0.8</v>
      </c>
      <c r="F136" s="768" t="s">
        <v>673</v>
      </c>
      <c r="G136" s="765" t="s">
        <v>1870</v>
      </c>
      <c r="H136" s="768" t="s">
        <v>1872</v>
      </c>
      <c r="I136" s="765"/>
      <c r="J136" s="768"/>
      <c r="K136" s="107"/>
      <c r="L136" s="983"/>
      <c r="M136" s="972"/>
      <c r="N136" s="973"/>
      <c r="O136" s="982"/>
      <c r="P136" s="107"/>
      <c r="Q136" s="107"/>
      <c r="R136" s="769"/>
    </row>
    <row r="137" spans="1:18" ht="14.25">
      <c r="A137" s="967"/>
      <c r="B137" s="766">
        <v>50</v>
      </c>
      <c r="C137" s="107">
        <v>228</v>
      </c>
      <c r="D137" s="767">
        <v>10.3</v>
      </c>
      <c r="E137" s="984">
        <v>1</v>
      </c>
      <c r="F137" s="768" t="s">
        <v>814</v>
      </c>
      <c r="G137" s="765" t="s">
        <v>793</v>
      </c>
      <c r="H137" s="768" t="s">
        <v>1872</v>
      </c>
      <c r="I137" s="765"/>
      <c r="J137" s="768"/>
      <c r="K137" s="107"/>
      <c r="L137" s="983" t="s">
        <v>807</v>
      </c>
      <c r="M137" s="972">
        <v>1.5</v>
      </c>
      <c r="N137" s="973">
        <v>1.5</v>
      </c>
      <c r="O137" s="982"/>
      <c r="P137" s="107"/>
      <c r="Q137" s="107"/>
      <c r="R137" s="769"/>
    </row>
    <row r="138" spans="1:18" ht="14.25">
      <c r="A138" s="967"/>
      <c r="B138" s="766">
        <v>51</v>
      </c>
      <c r="C138" s="107">
        <v>228</v>
      </c>
      <c r="D138" s="767">
        <v>10.4</v>
      </c>
      <c r="E138" s="984">
        <v>1</v>
      </c>
      <c r="F138" s="768" t="s">
        <v>814</v>
      </c>
      <c r="G138" s="765" t="s">
        <v>793</v>
      </c>
      <c r="H138" s="768" t="s">
        <v>1872</v>
      </c>
      <c r="I138" s="765"/>
      <c r="J138" s="768"/>
      <c r="K138" s="107"/>
      <c r="L138" s="983" t="s">
        <v>807</v>
      </c>
      <c r="M138" s="972">
        <v>1.5</v>
      </c>
      <c r="N138" s="973">
        <v>1.5</v>
      </c>
      <c r="O138" s="982"/>
      <c r="P138" s="107"/>
      <c r="Q138" s="107"/>
      <c r="R138" s="769"/>
    </row>
    <row r="139" spans="1:18" ht="14.25">
      <c r="A139" s="967"/>
      <c r="B139" s="766">
        <v>52</v>
      </c>
      <c r="C139" s="107">
        <v>229</v>
      </c>
      <c r="D139" s="767">
        <v>30.1</v>
      </c>
      <c r="E139" s="984">
        <v>1</v>
      </c>
      <c r="F139" s="768" t="s">
        <v>814</v>
      </c>
      <c r="G139" s="765" t="s">
        <v>793</v>
      </c>
      <c r="H139" s="768" t="s">
        <v>1872</v>
      </c>
      <c r="I139" s="765"/>
      <c r="J139" s="768"/>
      <c r="K139" s="107"/>
      <c r="L139" s="983" t="s">
        <v>807</v>
      </c>
      <c r="M139" s="972">
        <v>1.5</v>
      </c>
      <c r="N139" s="973">
        <v>1.5</v>
      </c>
      <c r="O139" s="982"/>
      <c r="P139" s="107"/>
      <c r="Q139" s="107"/>
      <c r="R139" s="769"/>
    </row>
    <row r="140" spans="1:18" ht="14.25">
      <c r="A140" s="967"/>
      <c r="B140" s="766">
        <v>53</v>
      </c>
      <c r="C140" s="107">
        <v>236</v>
      </c>
      <c r="D140" s="767">
        <v>34.1</v>
      </c>
      <c r="E140" s="984">
        <v>1</v>
      </c>
      <c r="F140" s="768" t="s">
        <v>406</v>
      </c>
      <c r="G140" s="765" t="s">
        <v>793</v>
      </c>
      <c r="H140" s="768" t="s">
        <v>1872</v>
      </c>
      <c r="I140" s="765"/>
      <c r="J140" s="768"/>
      <c r="K140" s="107"/>
      <c r="L140" s="983" t="s">
        <v>807</v>
      </c>
      <c r="M140" s="972">
        <v>1.5</v>
      </c>
      <c r="N140" s="973">
        <v>1.5</v>
      </c>
      <c r="O140" s="982"/>
      <c r="P140" s="107"/>
      <c r="Q140" s="107"/>
      <c r="R140" s="769"/>
    </row>
    <row r="141" spans="1:18" ht="14.25">
      <c r="A141" s="967" t="s">
        <v>714</v>
      </c>
      <c r="B141" s="766"/>
      <c r="C141" s="107"/>
      <c r="D141" s="767"/>
      <c r="E141" s="1725">
        <f>E140+E139+E138+E137+E136+E135+E134+E133+E132+E131+E130+E129+E128+E127+E126+E125+E124+E123+E122+E121+E120+E119+E118+E117+E116+E115+E114+E113+E112+E111+E110+E109+E108+E107+E106+E105+E104+E103+E102+E101+E100+E99+E98+E97+E96+E95+E94+E93+E92+E91+E90+E89+E88</f>
        <v>49.8</v>
      </c>
      <c r="F141" s="768"/>
      <c r="G141" s="765"/>
      <c r="H141" s="768"/>
      <c r="I141" s="765"/>
      <c r="J141" s="768"/>
      <c r="K141" s="107"/>
      <c r="L141" s="983"/>
      <c r="M141" s="968">
        <f aca="true" t="shared" si="4" ref="M141:R141">M140+M139+M138+M137+M136+M135+M134+M133+M132+M131+M130+M129+M128+M127+M126+M125+M124+M123+M122+M121+M120+M119+M118+M117+M116+M115+M114+M113+M112+M111+M110+M109+M108+M107+M106+M105+M104+M103+M102+M101+M100+M99+M98+M97+M96+M95+M94+M93+M92+M91+M90+M89+M88</f>
        <v>32.85</v>
      </c>
      <c r="N141" s="968">
        <f t="shared" si="4"/>
        <v>32.85</v>
      </c>
      <c r="O141" s="968">
        <f t="shared" si="4"/>
        <v>0</v>
      </c>
      <c r="P141" s="968">
        <f t="shared" si="4"/>
        <v>0</v>
      </c>
      <c r="Q141" s="968">
        <f t="shared" si="4"/>
        <v>0</v>
      </c>
      <c r="R141" s="968">
        <f t="shared" si="4"/>
        <v>0</v>
      </c>
    </row>
    <row r="142" spans="1:18" ht="14.25">
      <c r="A142" s="967"/>
      <c r="B142" s="766"/>
      <c r="C142" s="107"/>
      <c r="D142" s="767"/>
      <c r="E142" s="765"/>
      <c r="F142" s="768"/>
      <c r="G142" s="765"/>
      <c r="H142" s="768"/>
      <c r="I142" s="765"/>
      <c r="J142" s="768"/>
      <c r="K142" s="107"/>
      <c r="L142" s="983"/>
      <c r="M142" s="765"/>
      <c r="N142" s="767"/>
      <c r="O142" s="107"/>
      <c r="P142" s="107"/>
      <c r="Q142" s="107"/>
      <c r="R142" s="769"/>
    </row>
    <row r="143" spans="1:18" ht="14.25">
      <c r="A143" s="967" t="s">
        <v>815</v>
      </c>
      <c r="B143" s="766">
        <v>1</v>
      </c>
      <c r="C143" s="107">
        <v>47</v>
      </c>
      <c r="D143" s="767">
        <v>5.2</v>
      </c>
      <c r="E143" s="984">
        <v>1</v>
      </c>
      <c r="F143" s="768" t="s">
        <v>407</v>
      </c>
      <c r="G143" s="765" t="s">
        <v>801</v>
      </c>
      <c r="H143" s="768" t="s">
        <v>1872</v>
      </c>
      <c r="I143" s="765"/>
      <c r="J143" s="768"/>
      <c r="K143" s="107"/>
      <c r="L143" s="983"/>
      <c r="M143" s="765"/>
      <c r="N143" s="767"/>
      <c r="O143" s="107"/>
      <c r="P143" s="107"/>
      <c r="Q143" s="107"/>
      <c r="R143" s="769"/>
    </row>
    <row r="144" spans="1:18" ht="14.25">
      <c r="A144" s="967"/>
      <c r="B144" s="766">
        <v>2</v>
      </c>
      <c r="C144" s="107">
        <v>47</v>
      </c>
      <c r="D144" s="767">
        <v>5.3</v>
      </c>
      <c r="E144" s="984">
        <v>1</v>
      </c>
      <c r="F144" s="768" t="s">
        <v>407</v>
      </c>
      <c r="G144" s="765" t="s">
        <v>801</v>
      </c>
      <c r="H144" s="768" t="s">
        <v>1872</v>
      </c>
      <c r="I144" s="765"/>
      <c r="J144" s="768"/>
      <c r="K144" s="107"/>
      <c r="L144" s="983"/>
      <c r="M144" s="765"/>
      <c r="N144" s="767"/>
      <c r="O144" s="107"/>
      <c r="P144" s="107"/>
      <c r="Q144" s="107"/>
      <c r="R144" s="769"/>
    </row>
    <row r="145" spans="1:18" ht="14.25">
      <c r="A145" s="967" t="s">
        <v>714</v>
      </c>
      <c r="B145" s="766"/>
      <c r="C145" s="107"/>
      <c r="D145" s="767"/>
      <c r="E145" s="1723">
        <f>SUM(E143:E144)</f>
        <v>2</v>
      </c>
      <c r="F145" s="768"/>
      <c r="G145" s="765"/>
      <c r="H145" s="768"/>
      <c r="I145" s="765"/>
      <c r="J145" s="768"/>
      <c r="K145" s="107"/>
      <c r="L145" s="768"/>
      <c r="M145" s="967">
        <f>SUM(M143:M144)</f>
        <v>0</v>
      </c>
      <c r="N145" s="970">
        <f>SUM(N143:N144)</f>
        <v>0</v>
      </c>
      <c r="O145" s="974"/>
      <c r="P145" s="974"/>
      <c r="Q145" s="974">
        <f>SUM(Q143:Q144)</f>
        <v>0</v>
      </c>
      <c r="R145" s="769"/>
    </row>
    <row r="146" spans="1:18" ht="14.25">
      <c r="A146" s="967"/>
      <c r="B146" s="766"/>
      <c r="C146" s="107"/>
      <c r="D146" s="767"/>
      <c r="E146" s="765"/>
      <c r="F146" s="768"/>
      <c r="G146" s="765"/>
      <c r="H146" s="768"/>
      <c r="I146" s="765"/>
      <c r="J146" s="768"/>
      <c r="K146" s="107"/>
      <c r="L146" s="768"/>
      <c r="M146" s="765"/>
      <c r="N146" s="767"/>
      <c r="O146" s="107"/>
      <c r="P146" s="107"/>
      <c r="Q146" s="107"/>
      <c r="R146" s="769"/>
    </row>
    <row r="147" spans="1:18" ht="14.25">
      <c r="A147" s="967" t="s">
        <v>1875</v>
      </c>
      <c r="B147" s="766">
        <v>2</v>
      </c>
      <c r="C147" s="107">
        <v>124</v>
      </c>
      <c r="D147" s="767">
        <v>6</v>
      </c>
      <c r="E147" s="964">
        <v>0.8</v>
      </c>
      <c r="F147" s="768" t="s">
        <v>407</v>
      </c>
      <c r="G147" s="765" t="s">
        <v>801</v>
      </c>
      <c r="H147" s="768" t="s">
        <v>1872</v>
      </c>
      <c r="I147" s="765"/>
      <c r="J147" s="768"/>
      <c r="K147" s="107"/>
      <c r="L147" s="768"/>
      <c r="M147" s="765"/>
      <c r="N147" s="767"/>
      <c r="O147" s="107"/>
      <c r="P147" s="107"/>
      <c r="Q147" s="107"/>
      <c r="R147" s="769"/>
    </row>
    <row r="148" spans="1:18" ht="14.25">
      <c r="A148" s="967"/>
      <c r="B148" s="766">
        <v>3</v>
      </c>
      <c r="C148" s="107">
        <v>127</v>
      </c>
      <c r="D148" s="767">
        <v>6.2</v>
      </c>
      <c r="E148" s="964">
        <v>0.9</v>
      </c>
      <c r="F148" s="768" t="s">
        <v>407</v>
      </c>
      <c r="G148" s="765" t="s">
        <v>801</v>
      </c>
      <c r="H148" s="768" t="s">
        <v>1872</v>
      </c>
      <c r="I148" s="765"/>
      <c r="J148" s="768"/>
      <c r="K148" s="107"/>
      <c r="L148" s="768"/>
      <c r="M148" s="765"/>
      <c r="N148" s="767"/>
      <c r="O148" s="107"/>
      <c r="P148" s="107"/>
      <c r="Q148" s="107"/>
      <c r="R148" s="769"/>
    </row>
    <row r="149" spans="1:18" ht="14.25">
      <c r="A149" s="967"/>
      <c r="B149" s="766">
        <v>4</v>
      </c>
      <c r="C149" s="107">
        <v>127</v>
      </c>
      <c r="D149" s="767">
        <v>6.3</v>
      </c>
      <c r="E149" s="1681">
        <v>1</v>
      </c>
      <c r="F149" s="768" t="s">
        <v>407</v>
      </c>
      <c r="G149" s="765" t="s">
        <v>801</v>
      </c>
      <c r="H149" s="768" t="s">
        <v>1872</v>
      </c>
      <c r="I149" s="765"/>
      <c r="J149" s="768"/>
      <c r="K149" s="107"/>
      <c r="L149" s="768"/>
      <c r="M149" s="765"/>
      <c r="N149" s="767"/>
      <c r="O149" s="107"/>
      <c r="P149" s="107"/>
      <c r="Q149" s="107"/>
      <c r="R149" s="769"/>
    </row>
    <row r="150" spans="1:18" ht="14.25">
      <c r="A150" s="967"/>
      <c r="B150" s="766">
        <v>5</v>
      </c>
      <c r="C150" s="107">
        <v>127</v>
      </c>
      <c r="D150" s="767">
        <v>6.4</v>
      </c>
      <c r="E150" s="1681">
        <v>1</v>
      </c>
      <c r="F150" s="768" t="s">
        <v>407</v>
      </c>
      <c r="G150" s="765" t="s">
        <v>801</v>
      </c>
      <c r="H150" s="768" t="s">
        <v>1872</v>
      </c>
      <c r="I150" s="765"/>
      <c r="J150" s="768"/>
      <c r="K150" s="107"/>
      <c r="L150" s="768"/>
      <c r="M150" s="765"/>
      <c r="N150" s="767"/>
      <c r="O150" s="107"/>
      <c r="P150" s="107"/>
      <c r="Q150" s="107"/>
      <c r="R150" s="769"/>
    </row>
    <row r="151" spans="1:18" ht="14.25">
      <c r="A151" s="967"/>
      <c r="B151" s="766">
        <v>6</v>
      </c>
      <c r="C151" s="107">
        <v>129</v>
      </c>
      <c r="D151" s="767">
        <v>1.3</v>
      </c>
      <c r="E151" s="1681">
        <v>1</v>
      </c>
      <c r="F151" s="768" t="s">
        <v>407</v>
      </c>
      <c r="G151" s="765" t="s">
        <v>801</v>
      </c>
      <c r="H151" s="768" t="s">
        <v>1872</v>
      </c>
      <c r="I151" s="765"/>
      <c r="J151" s="768"/>
      <c r="K151" s="107"/>
      <c r="L151" s="768"/>
      <c r="M151" s="765"/>
      <c r="N151" s="767"/>
      <c r="O151" s="107"/>
      <c r="P151" s="107"/>
      <c r="Q151" s="107"/>
      <c r="R151" s="769"/>
    </row>
    <row r="152" spans="1:18" ht="14.25">
      <c r="A152" s="967"/>
      <c r="B152" s="766">
        <v>7</v>
      </c>
      <c r="C152" s="107">
        <v>129</v>
      </c>
      <c r="D152" s="767">
        <v>1.4</v>
      </c>
      <c r="E152" s="1681">
        <v>1</v>
      </c>
      <c r="F152" s="768" t="s">
        <v>407</v>
      </c>
      <c r="G152" s="765" t="s">
        <v>801</v>
      </c>
      <c r="H152" s="768" t="s">
        <v>1872</v>
      </c>
      <c r="I152" s="765"/>
      <c r="J152" s="768"/>
      <c r="K152" s="107"/>
      <c r="L152" s="768"/>
      <c r="M152" s="765"/>
      <c r="N152" s="767"/>
      <c r="O152" s="107"/>
      <c r="P152" s="107"/>
      <c r="Q152" s="107"/>
      <c r="R152" s="769"/>
    </row>
    <row r="153" spans="1:18" ht="14.25">
      <c r="A153" s="967"/>
      <c r="B153" s="766">
        <v>8</v>
      </c>
      <c r="C153" s="107">
        <v>129</v>
      </c>
      <c r="D153" s="767">
        <v>1.5</v>
      </c>
      <c r="E153" s="1681">
        <v>1</v>
      </c>
      <c r="F153" s="768" t="s">
        <v>407</v>
      </c>
      <c r="G153" s="765" t="s">
        <v>801</v>
      </c>
      <c r="H153" s="768" t="s">
        <v>1872</v>
      </c>
      <c r="I153" s="765"/>
      <c r="J153" s="768"/>
      <c r="K153" s="107"/>
      <c r="L153" s="768"/>
      <c r="M153" s="765"/>
      <c r="N153" s="767"/>
      <c r="O153" s="107"/>
      <c r="P153" s="107"/>
      <c r="Q153" s="107"/>
      <c r="R153" s="769"/>
    </row>
    <row r="154" spans="1:18" ht="14.25">
      <c r="A154" s="967"/>
      <c r="B154" s="766">
        <v>9</v>
      </c>
      <c r="C154" s="107">
        <v>130</v>
      </c>
      <c r="D154" s="767">
        <v>5.3</v>
      </c>
      <c r="E154" s="1681">
        <v>1</v>
      </c>
      <c r="F154" s="768" t="s">
        <v>407</v>
      </c>
      <c r="G154" s="765" t="s">
        <v>801</v>
      </c>
      <c r="H154" s="768" t="s">
        <v>1872</v>
      </c>
      <c r="I154" s="765"/>
      <c r="J154" s="768"/>
      <c r="K154" s="107"/>
      <c r="L154" s="768"/>
      <c r="M154" s="765"/>
      <c r="N154" s="767"/>
      <c r="O154" s="107"/>
      <c r="P154" s="107"/>
      <c r="Q154" s="107"/>
      <c r="R154" s="769"/>
    </row>
    <row r="155" spans="1:18" ht="14.25">
      <c r="A155" s="967"/>
      <c r="B155" s="766">
        <v>10</v>
      </c>
      <c r="C155" s="107">
        <v>130</v>
      </c>
      <c r="D155" s="767">
        <v>5.4</v>
      </c>
      <c r="E155" s="1681">
        <v>1</v>
      </c>
      <c r="F155" s="768" t="s">
        <v>407</v>
      </c>
      <c r="G155" s="765" t="s">
        <v>801</v>
      </c>
      <c r="H155" s="768" t="s">
        <v>1872</v>
      </c>
      <c r="I155" s="765"/>
      <c r="J155" s="768"/>
      <c r="K155" s="107"/>
      <c r="L155" s="768"/>
      <c r="M155" s="765"/>
      <c r="N155" s="767"/>
      <c r="O155" s="107"/>
      <c r="P155" s="107"/>
      <c r="Q155" s="107"/>
      <c r="R155" s="769"/>
    </row>
    <row r="156" spans="1:18" ht="14.25">
      <c r="A156" s="967" t="s">
        <v>714</v>
      </c>
      <c r="B156" s="766"/>
      <c r="C156" s="107"/>
      <c r="D156" s="767"/>
      <c r="E156" s="1726">
        <f>E155+E154+E153+E152+E151+E150+E149+E148+E147</f>
        <v>8.700000000000001</v>
      </c>
      <c r="F156" s="768"/>
      <c r="G156" s="765"/>
      <c r="H156" s="768"/>
      <c r="I156" s="765"/>
      <c r="J156" s="768"/>
      <c r="K156" s="107"/>
      <c r="L156" s="768"/>
      <c r="M156" s="765"/>
      <c r="N156" s="767"/>
      <c r="O156" s="107"/>
      <c r="P156" s="107"/>
      <c r="Q156" s="107"/>
      <c r="R156" s="769"/>
    </row>
    <row r="157" spans="1:18" ht="14.25">
      <c r="A157" s="967" t="s">
        <v>1876</v>
      </c>
      <c r="B157" s="766">
        <v>1</v>
      </c>
      <c r="C157" s="107">
        <v>559</v>
      </c>
      <c r="D157" s="767">
        <v>1.1</v>
      </c>
      <c r="E157" s="1681">
        <v>1</v>
      </c>
      <c r="F157" s="768" t="s">
        <v>407</v>
      </c>
      <c r="G157" s="765" t="s">
        <v>801</v>
      </c>
      <c r="H157" s="768" t="s">
        <v>1872</v>
      </c>
      <c r="I157" s="765"/>
      <c r="J157" s="768"/>
      <c r="K157" s="107"/>
      <c r="L157" s="983"/>
      <c r="M157" s="765"/>
      <c r="N157" s="767"/>
      <c r="O157" s="107"/>
      <c r="P157" s="107"/>
      <c r="Q157" s="107"/>
      <c r="R157" s="769"/>
    </row>
    <row r="158" spans="1:18" ht="14.25">
      <c r="A158" s="967"/>
      <c r="B158" s="766">
        <v>2</v>
      </c>
      <c r="C158" s="107">
        <v>559</v>
      </c>
      <c r="D158" s="767">
        <v>1.2</v>
      </c>
      <c r="E158" s="1681">
        <v>1</v>
      </c>
      <c r="F158" s="768" t="s">
        <v>407</v>
      </c>
      <c r="G158" s="765" t="s">
        <v>801</v>
      </c>
      <c r="H158" s="768" t="s">
        <v>1872</v>
      </c>
      <c r="I158" s="765"/>
      <c r="J158" s="768"/>
      <c r="K158" s="107"/>
      <c r="L158" s="983"/>
      <c r="M158" s="765"/>
      <c r="N158" s="767"/>
      <c r="O158" s="107"/>
      <c r="P158" s="107"/>
      <c r="Q158" s="107"/>
      <c r="R158" s="769"/>
    </row>
    <row r="159" spans="1:18" ht="14.25">
      <c r="A159" s="967"/>
      <c r="B159" s="766">
        <v>3</v>
      </c>
      <c r="C159" s="107">
        <v>561</v>
      </c>
      <c r="D159" s="767">
        <v>7.1</v>
      </c>
      <c r="E159" s="1681">
        <v>1</v>
      </c>
      <c r="F159" s="768" t="s">
        <v>478</v>
      </c>
      <c r="G159" s="765" t="s">
        <v>793</v>
      </c>
      <c r="H159" s="768" t="s">
        <v>1872</v>
      </c>
      <c r="I159" s="765"/>
      <c r="J159" s="768"/>
      <c r="K159" s="107"/>
      <c r="L159" s="983" t="s">
        <v>807</v>
      </c>
      <c r="M159" s="972">
        <v>1</v>
      </c>
      <c r="N159" s="973">
        <v>1</v>
      </c>
      <c r="O159" s="107"/>
      <c r="P159" s="107"/>
      <c r="Q159" s="107"/>
      <c r="R159" s="769"/>
    </row>
    <row r="160" spans="1:18" ht="14.25">
      <c r="A160" s="967"/>
      <c r="B160" s="766">
        <v>4</v>
      </c>
      <c r="C160" s="107">
        <v>561</v>
      </c>
      <c r="D160" s="767">
        <v>15.1</v>
      </c>
      <c r="E160" s="1681">
        <v>1</v>
      </c>
      <c r="F160" s="768" t="s">
        <v>478</v>
      </c>
      <c r="G160" s="765" t="s">
        <v>793</v>
      </c>
      <c r="H160" s="768" t="s">
        <v>1872</v>
      </c>
      <c r="I160" s="765"/>
      <c r="J160" s="768"/>
      <c r="K160" s="107"/>
      <c r="L160" s="983" t="s">
        <v>807</v>
      </c>
      <c r="M160" s="972">
        <v>1</v>
      </c>
      <c r="N160" s="973">
        <v>1</v>
      </c>
      <c r="O160" s="107"/>
      <c r="P160" s="107"/>
      <c r="Q160" s="107"/>
      <c r="R160" s="769"/>
    </row>
    <row r="161" spans="1:18" ht="15" thickBot="1">
      <c r="A161" s="967"/>
      <c r="B161" s="766"/>
      <c r="C161" s="107"/>
      <c r="D161" s="767"/>
      <c r="E161" s="1725">
        <f>E160+E159+E158+E157</f>
        <v>4</v>
      </c>
      <c r="F161" s="768"/>
      <c r="G161" s="765"/>
      <c r="H161" s="768"/>
      <c r="I161" s="765"/>
      <c r="J161" s="768"/>
      <c r="K161" s="107"/>
      <c r="L161" s="768"/>
      <c r="M161" s="968">
        <f aca="true" t="shared" si="5" ref="M161:R161">M160+M159</f>
        <v>2</v>
      </c>
      <c r="N161" s="968">
        <f t="shared" si="5"/>
        <v>2</v>
      </c>
      <c r="O161" s="968">
        <f t="shared" si="5"/>
        <v>0</v>
      </c>
      <c r="P161" s="968">
        <f t="shared" si="5"/>
        <v>0</v>
      </c>
      <c r="Q161" s="968">
        <f t="shared" si="5"/>
        <v>0</v>
      </c>
      <c r="R161" s="968">
        <f t="shared" si="5"/>
        <v>0</v>
      </c>
    </row>
    <row r="162" spans="1:18" ht="15.75" thickBot="1">
      <c r="A162" s="967" t="s">
        <v>803</v>
      </c>
      <c r="B162" s="766"/>
      <c r="C162" s="107"/>
      <c r="D162" s="767"/>
      <c r="E162" s="1704">
        <v>89.1</v>
      </c>
      <c r="F162" s="768"/>
      <c r="G162" s="765"/>
      <c r="H162" s="768"/>
      <c r="I162" s="765"/>
      <c r="J162" s="768"/>
      <c r="K162" s="107"/>
      <c r="L162" s="768"/>
      <c r="M162" s="988">
        <f aca="true" t="shared" si="6" ref="M162:R162">M160+M140+M56</f>
        <v>3.4</v>
      </c>
      <c r="N162" s="988">
        <f t="shared" si="6"/>
        <v>2.5</v>
      </c>
      <c r="O162" s="988">
        <f t="shared" si="6"/>
        <v>0.9</v>
      </c>
      <c r="P162" s="988">
        <f t="shared" si="6"/>
        <v>0</v>
      </c>
      <c r="Q162" s="988">
        <f t="shared" si="6"/>
        <v>0</v>
      </c>
      <c r="R162" s="988">
        <f t="shared" si="6"/>
        <v>0</v>
      </c>
    </row>
    <row r="163" spans="1:18" ht="15.75" customHeight="1" thickBot="1">
      <c r="A163" s="2267" t="s">
        <v>781</v>
      </c>
      <c r="B163" s="2268"/>
      <c r="C163" s="2268"/>
      <c r="D163" s="2269"/>
      <c r="E163" s="1258">
        <f>E162+E42</f>
        <v>109.8</v>
      </c>
      <c r="F163" s="985"/>
      <c r="G163" s="986"/>
      <c r="H163" s="985"/>
      <c r="I163" s="986"/>
      <c r="J163" s="985"/>
      <c r="K163" s="987"/>
      <c r="L163" s="985"/>
      <c r="M163" s="988">
        <f>M162+M42</f>
        <v>37.65</v>
      </c>
      <c r="N163" s="988">
        <f>N161+N141+N57</f>
        <v>36.35</v>
      </c>
      <c r="O163" s="988">
        <f>O161+O141+O57</f>
        <v>3.45</v>
      </c>
      <c r="P163" s="988">
        <f>P161+P141+P57</f>
        <v>0</v>
      </c>
      <c r="Q163" s="988">
        <f>Q161+Q141+Q57</f>
        <v>0</v>
      </c>
      <c r="R163" s="988">
        <f>R161+R141+R57</f>
        <v>0</v>
      </c>
    </row>
  </sheetData>
  <sheetProtection/>
  <mergeCells count="29">
    <mergeCell ref="R7:R9"/>
    <mergeCell ref="A6:A9"/>
    <mergeCell ref="B6:B9"/>
    <mergeCell ref="C6:C9"/>
    <mergeCell ref="D6:D9"/>
    <mergeCell ref="A11:R11"/>
    <mergeCell ref="O8:O9"/>
    <mergeCell ref="I6:J6"/>
    <mergeCell ref="P8:P9"/>
    <mergeCell ref="A43:R43"/>
    <mergeCell ref="A47:R47"/>
    <mergeCell ref="A163:D163"/>
    <mergeCell ref="A42:D42"/>
    <mergeCell ref="Q8:Q9"/>
    <mergeCell ref="K6:K9"/>
    <mergeCell ref="L6:L9"/>
    <mergeCell ref="I7:I9"/>
    <mergeCell ref="J7:J9"/>
    <mergeCell ref="N8:N9"/>
    <mergeCell ref="I2:J2"/>
    <mergeCell ref="E3:M3"/>
    <mergeCell ref="E4:M4"/>
    <mergeCell ref="G6:G9"/>
    <mergeCell ref="H6:H9"/>
    <mergeCell ref="E6:E9"/>
    <mergeCell ref="F6:F9"/>
    <mergeCell ref="M6:R6"/>
    <mergeCell ref="M7:M9"/>
    <mergeCell ref="N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2:T109"/>
  <sheetViews>
    <sheetView zoomScalePageLayoutView="0" workbookViewId="0" topLeftCell="A1">
      <selection activeCell="M110" sqref="M110"/>
    </sheetView>
  </sheetViews>
  <sheetFormatPr defaultColWidth="9.140625" defaultRowHeight="15"/>
  <cols>
    <col min="1" max="1" width="18.28125" style="0" customWidth="1"/>
    <col min="2" max="2" width="2.57421875" style="0" hidden="1" customWidth="1"/>
    <col min="3" max="3" width="16.140625" style="0" customWidth="1"/>
    <col min="4" max="4" width="8.57421875" style="0" customWidth="1"/>
    <col min="5" max="5" width="9.7109375" style="0" customWidth="1"/>
    <col min="6" max="6" width="15.00390625" style="0" customWidth="1"/>
    <col min="7" max="7" width="15.57421875" style="0" customWidth="1"/>
    <col min="8" max="8" width="14.7109375" style="0" customWidth="1"/>
    <col min="9" max="9" width="11.421875" style="0" customWidth="1"/>
    <col min="10" max="10" width="14.421875" style="0" customWidth="1"/>
    <col min="11" max="11" width="13.28125" style="0" customWidth="1"/>
    <col min="12" max="12" width="16.57421875" style="0" customWidth="1"/>
    <col min="13" max="13" width="7.28125" style="0" customWidth="1"/>
    <col min="14" max="14" width="8.28125" style="0" customWidth="1"/>
    <col min="15" max="15" width="7.00390625" style="0" customWidth="1"/>
    <col min="16" max="16" width="6.8515625" style="0" customWidth="1"/>
    <col min="17" max="17" width="6.7109375" style="0" customWidth="1"/>
    <col min="18" max="18" width="6.00390625" style="0" customWidth="1"/>
    <col min="19" max="19" width="12.00390625" style="0" customWidth="1"/>
  </cols>
  <sheetData>
    <row r="2" spans="1:20" ht="15">
      <c r="A2" s="52"/>
      <c r="B2" s="52"/>
      <c r="C2" s="52"/>
      <c r="D2" s="52"/>
      <c r="E2" s="52"/>
      <c r="F2" s="728" t="s">
        <v>1246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4.25">
      <c r="A3" s="52"/>
      <c r="B3" s="52"/>
      <c r="C3" s="52"/>
      <c r="D3" s="52"/>
      <c r="E3" s="52"/>
      <c r="F3" s="52"/>
      <c r="G3" s="52"/>
      <c r="H3" s="784"/>
      <c r="I3" s="784" t="s">
        <v>816</v>
      </c>
      <c r="J3" s="784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4.25">
      <c r="A5" s="2287" t="s">
        <v>817</v>
      </c>
      <c r="B5" s="2287"/>
      <c r="C5" s="2286" t="s">
        <v>818</v>
      </c>
      <c r="D5" s="2286" t="s">
        <v>819</v>
      </c>
      <c r="E5" s="2286" t="s">
        <v>820</v>
      </c>
      <c r="F5" s="2286" t="s">
        <v>821</v>
      </c>
      <c r="G5" s="2286" t="s">
        <v>822</v>
      </c>
      <c r="H5" s="2287" t="s">
        <v>823</v>
      </c>
      <c r="I5" s="2291" t="s">
        <v>824</v>
      </c>
      <c r="J5" s="2292"/>
      <c r="K5" s="2286" t="s">
        <v>825</v>
      </c>
      <c r="L5" s="2286" t="s">
        <v>826</v>
      </c>
      <c r="M5" s="1970" t="s">
        <v>827</v>
      </c>
      <c r="N5" s="2286" t="s">
        <v>828</v>
      </c>
      <c r="O5" s="2286"/>
      <c r="P5" s="2286"/>
      <c r="Q5" s="2286"/>
      <c r="R5" s="2286"/>
      <c r="S5" s="2286"/>
      <c r="T5" s="2286"/>
    </row>
    <row r="6" spans="1:20" ht="14.25">
      <c r="A6" s="2287"/>
      <c r="B6" s="2287"/>
      <c r="C6" s="2286"/>
      <c r="D6" s="2286"/>
      <c r="E6" s="2286"/>
      <c r="F6" s="2286"/>
      <c r="G6" s="2286"/>
      <c r="H6" s="2287"/>
      <c r="I6" s="2286" t="s">
        <v>829</v>
      </c>
      <c r="J6" s="2287" t="s">
        <v>830</v>
      </c>
      <c r="K6" s="2286"/>
      <c r="L6" s="2286"/>
      <c r="M6" s="1970"/>
      <c r="N6" s="2286" t="s">
        <v>831</v>
      </c>
      <c r="O6" s="2286" t="s">
        <v>789</v>
      </c>
      <c r="P6" s="2286"/>
      <c r="Q6" s="2286"/>
      <c r="R6" s="2286"/>
      <c r="S6" s="2286"/>
      <c r="T6" s="2286"/>
    </row>
    <row r="7" spans="1:20" ht="14.25">
      <c r="A7" s="2287"/>
      <c r="B7" s="2287"/>
      <c r="C7" s="2286"/>
      <c r="D7" s="2286"/>
      <c r="E7" s="2286"/>
      <c r="F7" s="2286"/>
      <c r="G7" s="2286"/>
      <c r="H7" s="2287"/>
      <c r="I7" s="2286"/>
      <c r="J7" s="2287"/>
      <c r="K7" s="2286"/>
      <c r="L7" s="2286"/>
      <c r="M7" s="1970"/>
      <c r="N7" s="2286"/>
      <c r="O7" s="2286" t="s">
        <v>403</v>
      </c>
      <c r="P7" s="2286" t="s">
        <v>407</v>
      </c>
      <c r="Q7" s="2286" t="s">
        <v>408</v>
      </c>
      <c r="R7" s="2286" t="s">
        <v>404</v>
      </c>
      <c r="S7" s="1970" t="s">
        <v>832</v>
      </c>
      <c r="T7" s="1970" t="s">
        <v>833</v>
      </c>
    </row>
    <row r="8" spans="1:20" ht="14.25">
      <c r="A8" s="2287"/>
      <c r="B8" s="2287"/>
      <c r="C8" s="2286"/>
      <c r="D8" s="2286"/>
      <c r="E8" s="2286"/>
      <c r="F8" s="2286"/>
      <c r="G8" s="2286"/>
      <c r="H8" s="2287"/>
      <c r="I8" s="2286"/>
      <c r="J8" s="2287"/>
      <c r="K8" s="2286"/>
      <c r="L8" s="2286"/>
      <c r="M8" s="1970"/>
      <c r="N8" s="2286"/>
      <c r="O8" s="2286"/>
      <c r="P8" s="2286"/>
      <c r="Q8" s="2286"/>
      <c r="R8" s="2286"/>
      <c r="S8" s="1970"/>
      <c r="T8" s="1970"/>
    </row>
    <row r="9" spans="1:20" ht="3.75" customHeight="1">
      <c r="A9" s="2287"/>
      <c r="B9" s="2287"/>
      <c r="C9" s="2286"/>
      <c r="D9" s="2286"/>
      <c r="E9" s="2286"/>
      <c r="F9" s="2286"/>
      <c r="G9" s="2286"/>
      <c r="H9" s="2287"/>
      <c r="I9" s="2286"/>
      <c r="J9" s="2287"/>
      <c r="K9" s="2286"/>
      <c r="L9" s="2286"/>
      <c r="M9" s="1970"/>
      <c r="N9" s="2286"/>
      <c r="O9" s="2286"/>
      <c r="P9" s="2286"/>
      <c r="Q9" s="2286"/>
      <c r="R9" s="2286"/>
      <c r="S9" s="1970"/>
      <c r="T9" s="1970"/>
    </row>
    <row r="10" spans="1:20" ht="14.25" hidden="1">
      <c r="A10" s="2287"/>
      <c r="B10" s="2287"/>
      <c r="C10" s="2286"/>
      <c r="D10" s="2286"/>
      <c r="E10" s="2286"/>
      <c r="F10" s="2286"/>
      <c r="G10" s="2286"/>
      <c r="H10" s="2287"/>
      <c r="I10" s="2286"/>
      <c r="J10" s="2287"/>
      <c r="K10" s="2286"/>
      <c r="L10" s="2286"/>
      <c r="M10" s="1970"/>
      <c r="N10" s="2286"/>
      <c r="O10" s="2286"/>
      <c r="P10" s="2286"/>
      <c r="Q10" s="2286"/>
      <c r="R10" s="2286"/>
      <c r="S10" s="1970"/>
      <c r="T10" s="1970"/>
    </row>
    <row r="11" spans="1:20" ht="14.25" hidden="1">
      <c r="A11" s="2287"/>
      <c r="B11" s="2287"/>
      <c r="C11" s="2286"/>
      <c r="D11" s="2286"/>
      <c r="E11" s="2286"/>
      <c r="F11" s="2286"/>
      <c r="G11" s="2286"/>
      <c r="H11" s="2287"/>
      <c r="I11" s="2286"/>
      <c r="J11" s="2287"/>
      <c r="K11" s="2286"/>
      <c r="L11" s="2286"/>
      <c r="M11" s="1970"/>
      <c r="N11" s="2286"/>
      <c r="O11" s="2286"/>
      <c r="P11" s="2286"/>
      <c r="Q11" s="2286"/>
      <c r="R11" s="2286"/>
      <c r="S11" s="1970"/>
      <c r="T11" s="1970"/>
    </row>
    <row r="12" spans="1:20" ht="14.25">
      <c r="A12" s="785">
        <v>1</v>
      </c>
      <c r="B12" s="785"/>
      <c r="C12" s="785">
        <v>2</v>
      </c>
      <c r="D12" s="785">
        <v>3</v>
      </c>
      <c r="E12" s="785">
        <v>4</v>
      </c>
      <c r="F12" s="785">
        <v>5</v>
      </c>
      <c r="G12" s="785">
        <v>6</v>
      </c>
      <c r="H12" s="785">
        <v>7</v>
      </c>
      <c r="I12" s="785">
        <v>8</v>
      </c>
      <c r="J12" s="785">
        <v>9</v>
      </c>
      <c r="K12" s="785">
        <v>10</v>
      </c>
      <c r="L12" s="785">
        <v>11</v>
      </c>
      <c r="M12" s="785">
        <v>12</v>
      </c>
      <c r="N12" s="785">
        <v>13</v>
      </c>
      <c r="O12" s="785">
        <v>14</v>
      </c>
      <c r="P12" s="785">
        <v>15</v>
      </c>
      <c r="Q12" s="785">
        <v>16</v>
      </c>
      <c r="R12" s="785">
        <v>17</v>
      </c>
      <c r="S12" s="785">
        <v>18</v>
      </c>
      <c r="T12" s="785">
        <v>19</v>
      </c>
    </row>
    <row r="13" spans="1:20" ht="14.25">
      <c r="A13" s="2294" t="s">
        <v>834</v>
      </c>
      <c r="B13" s="2294"/>
      <c r="C13" s="2294"/>
      <c r="D13" s="2294"/>
      <c r="E13" s="2294"/>
      <c r="F13" s="2294"/>
      <c r="G13" s="2294"/>
      <c r="H13" s="2294"/>
      <c r="I13" s="2294"/>
      <c r="J13" s="2294"/>
      <c r="K13" s="2294"/>
      <c r="L13" s="2294"/>
      <c r="M13" s="2294"/>
      <c r="N13" s="2294"/>
      <c r="O13" s="2294"/>
      <c r="P13" s="2294"/>
      <c r="Q13" s="2294"/>
      <c r="R13" s="2294"/>
      <c r="S13" s="2294"/>
      <c r="T13" s="2294"/>
    </row>
    <row r="14" spans="1:20" ht="18">
      <c r="A14" s="53" t="s">
        <v>835</v>
      </c>
      <c r="B14" s="53"/>
      <c r="C14" s="1422">
        <v>1</v>
      </c>
      <c r="D14" s="1422">
        <v>4</v>
      </c>
      <c r="E14" s="1422">
        <v>9.1</v>
      </c>
      <c r="F14" s="1432">
        <v>1</v>
      </c>
      <c r="G14" s="531" t="s">
        <v>488</v>
      </c>
      <c r="H14" s="1423" t="s">
        <v>529</v>
      </c>
      <c r="I14" s="1423" t="s">
        <v>272</v>
      </c>
      <c r="J14" s="1423" t="s">
        <v>272</v>
      </c>
      <c r="K14" s="1423" t="s">
        <v>17</v>
      </c>
      <c r="L14" s="1423" t="s">
        <v>1247</v>
      </c>
      <c r="M14" s="1422" t="s">
        <v>403</v>
      </c>
      <c r="N14" s="531">
        <v>5.1</v>
      </c>
      <c r="O14" s="1427">
        <v>4.5</v>
      </c>
      <c r="P14" s="531"/>
      <c r="Q14" s="531"/>
      <c r="R14" s="531">
        <v>0.5</v>
      </c>
      <c r="S14" s="531">
        <v>0.1</v>
      </c>
      <c r="T14" s="1422" t="s">
        <v>1248</v>
      </c>
    </row>
    <row r="15" spans="1:20" ht="14.25">
      <c r="A15" s="1414" t="s">
        <v>312</v>
      </c>
      <c r="B15" s="737"/>
      <c r="C15" s="737"/>
      <c r="D15" s="737"/>
      <c r="E15" s="737"/>
      <c r="F15" s="1425">
        <f>F14</f>
        <v>1</v>
      </c>
      <c r="G15" s="117"/>
      <c r="H15" s="117"/>
      <c r="I15" s="117"/>
      <c r="J15" s="117"/>
      <c r="K15" s="117"/>
      <c r="L15" s="117"/>
      <c r="M15" s="117"/>
      <c r="N15" s="1426">
        <f aca="true" t="shared" si="0" ref="N15:S15">N14</f>
        <v>5.1</v>
      </c>
      <c r="O15" s="1426">
        <f t="shared" si="0"/>
        <v>4.5</v>
      </c>
      <c r="P15" s="1426">
        <f t="shared" si="0"/>
        <v>0</v>
      </c>
      <c r="Q15" s="1426">
        <f t="shared" si="0"/>
        <v>0</v>
      </c>
      <c r="R15" s="1426">
        <f t="shared" si="0"/>
        <v>0.5</v>
      </c>
      <c r="S15" s="1426">
        <f t="shared" si="0"/>
        <v>0.1</v>
      </c>
      <c r="T15" s="53"/>
    </row>
    <row r="16" spans="1:20" ht="14.25">
      <c r="A16" s="52"/>
      <c r="B16" s="52"/>
      <c r="C16" s="52"/>
      <c r="D16" s="52"/>
      <c r="E16" s="52"/>
      <c r="F16" s="52"/>
      <c r="G16" s="52"/>
      <c r="H16" s="52"/>
      <c r="I16" s="992"/>
      <c r="J16" s="1439" t="s">
        <v>840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">
      <c r="A17" s="531" t="s">
        <v>1251</v>
      </c>
      <c r="B17" s="53"/>
      <c r="C17" s="1422">
        <v>1</v>
      </c>
      <c r="D17" s="1422">
        <v>26</v>
      </c>
      <c r="E17" s="1422">
        <v>6.1</v>
      </c>
      <c r="F17" s="1432">
        <v>1</v>
      </c>
      <c r="G17" s="531" t="s">
        <v>488</v>
      </c>
      <c r="H17" s="531" t="s">
        <v>529</v>
      </c>
      <c r="I17" s="1423" t="s">
        <v>272</v>
      </c>
      <c r="J17" s="1436" t="s">
        <v>272</v>
      </c>
      <c r="K17" s="1437" t="s">
        <v>17</v>
      </c>
      <c r="L17" s="1437" t="s">
        <v>1252</v>
      </c>
      <c r="M17" s="1437" t="s">
        <v>407</v>
      </c>
      <c r="N17" s="531">
        <v>5.1</v>
      </c>
      <c r="O17" s="531">
        <v>1.5</v>
      </c>
      <c r="P17" s="531">
        <v>3.5</v>
      </c>
      <c r="Q17" s="531"/>
      <c r="R17" s="531"/>
      <c r="S17" s="1429">
        <v>0.1</v>
      </c>
      <c r="T17" s="531" t="s">
        <v>1250</v>
      </c>
    </row>
    <row r="18" spans="1:20" ht="18">
      <c r="A18" s="531" t="s">
        <v>1251</v>
      </c>
      <c r="B18" s="53"/>
      <c r="C18" s="1422">
        <v>2</v>
      </c>
      <c r="D18" s="1422">
        <v>26</v>
      </c>
      <c r="E18" s="1422">
        <v>6.2</v>
      </c>
      <c r="F18" s="1432">
        <v>0.4</v>
      </c>
      <c r="G18" s="531" t="s">
        <v>488</v>
      </c>
      <c r="H18" s="531" t="s">
        <v>529</v>
      </c>
      <c r="I18" s="1423" t="s">
        <v>272</v>
      </c>
      <c r="J18" s="1436" t="s">
        <v>272</v>
      </c>
      <c r="K18" s="1437" t="s">
        <v>17</v>
      </c>
      <c r="L18" s="1437" t="s">
        <v>1252</v>
      </c>
      <c r="M18" s="1437" t="s">
        <v>407</v>
      </c>
      <c r="N18" s="531">
        <v>2</v>
      </c>
      <c r="O18" s="531">
        <v>0.6</v>
      </c>
      <c r="P18" s="531">
        <v>1.4</v>
      </c>
      <c r="Q18" s="531"/>
      <c r="R18" s="531"/>
      <c r="S18" s="531"/>
      <c r="T18" s="531" t="s">
        <v>1250</v>
      </c>
    </row>
    <row r="19" spans="1:20" ht="18">
      <c r="A19" s="531" t="s">
        <v>841</v>
      </c>
      <c r="B19" s="53"/>
      <c r="C19" s="1422">
        <v>3</v>
      </c>
      <c r="D19" s="1422">
        <v>9</v>
      </c>
      <c r="E19" s="1438">
        <v>15.1</v>
      </c>
      <c r="F19" s="1432">
        <v>1</v>
      </c>
      <c r="G19" s="531" t="s">
        <v>488</v>
      </c>
      <c r="H19" s="531" t="s">
        <v>529</v>
      </c>
      <c r="I19" s="1423" t="s">
        <v>1253</v>
      </c>
      <c r="J19" s="1436"/>
      <c r="K19" s="1437" t="s">
        <v>17</v>
      </c>
      <c r="L19" s="1437" t="s">
        <v>35</v>
      </c>
      <c r="M19" s="1437" t="s">
        <v>403</v>
      </c>
      <c r="N19" s="1422">
        <v>5.1</v>
      </c>
      <c r="O19" s="1422">
        <v>5</v>
      </c>
      <c r="P19" s="531"/>
      <c r="Q19" s="1422"/>
      <c r="R19" s="531"/>
      <c r="S19" s="531">
        <v>0.1</v>
      </c>
      <c r="T19" s="531" t="s">
        <v>1250</v>
      </c>
    </row>
    <row r="20" spans="1:20" ht="18">
      <c r="A20" s="531" t="s">
        <v>841</v>
      </c>
      <c r="B20" s="53"/>
      <c r="C20" s="1422">
        <v>4</v>
      </c>
      <c r="D20" s="1422">
        <v>9</v>
      </c>
      <c r="E20" s="1422">
        <v>15.2</v>
      </c>
      <c r="F20" s="1432">
        <v>1</v>
      </c>
      <c r="G20" s="531" t="s">
        <v>488</v>
      </c>
      <c r="H20" s="531" t="s">
        <v>529</v>
      </c>
      <c r="I20" s="1423" t="s">
        <v>1254</v>
      </c>
      <c r="J20" s="1436"/>
      <c r="K20" s="1437" t="s">
        <v>17</v>
      </c>
      <c r="L20" s="1437" t="s">
        <v>35</v>
      </c>
      <c r="M20" s="1437" t="s">
        <v>403</v>
      </c>
      <c r="N20" s="1422">
        <v>5.1</v>
      </c>
      <c r="O20" s="1422">
        <v>5</v>
      </c>
      <c r="P20" s="531"/>
      <c r="Q20" s="1422"/>
      <c r="R20" s="531"/>
      <c r="S20" s="531">
        <v>0.1</v>
      </c>
      <c r="T20" s="531" t="s">
        <v>1250</v>
      </c>
    </row>
    <row r="21" spans="1:20" ht="14.25">
      <c r="A21" s="1389" t="s">
        <v>837</v>
      </c>
      <c r="B21" s="53"/>
      <c r="C21" s="53"/>
      <c r="D21" s="53"/>
      <c r="E21" s="53"/>
      <c r="F21" s="1425">
        <f>F17+F18+F19+F20</f>
        <v>3.4</v>
      </c>
      <c r="G21" s="117"/>
      <c r="H21" s="117"/>
      <c r="I21" s="117"/>
      <c r="J21" s="117"/>
      <c r="K21" s="117"/>
      <c r="L21" s="117"/>
      <c r="M21" s="117"/>
      <c r="N21" s="1426">
        <f aca="true" t="shared" si="1" ref="N21:S21">N20+N19+N18+N17</f>
        <v>17.299999999999997</v>
      </c>
      <c r="O21" s="1426">
        <f t="shared" si="1"/>
        <v>12.1</v>
      </c>
      <c r="P21" s="1426">
        <f t="shared" si="1"/>
        <v>4.9</v>
      </c>
      <c r="Q21" s="1426">
        <f t="shared" si="1"/>
        <v>0</v>
      </c>
      <c r="R21" s="1426">
        <f t="shared" si="1"/>
        <v>0</v>
      </c>
      <c r="S21" s="1426">
        <f t="shared" si="1"/>
        <v>0.30000000000000004</v>
      </c>
      <c r="T21" s="53"/>
    </row>
    <row r="22" spans="1:20" ht="14.25">
      <c r="A22" s="52"/>
      <c r="B22" s="52"/>
      <c r="C22" s="52"/>
      <c r="D22" s="52"/>
      <c r="E22" s="52"/>
      <c r="F22" s="52"/>
      <c r="G22" s="52"/>
      <c r="H22" s="52"/>
      <c r="I22" s="991"/>
      <c r="J22" s="1428" t="s">
        <v>838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8">
      <c r="A23" s="531" t="s">
        <v>839</v>
      </c>
      <c r="B23" s="53"/>
      <c r="C23" s="1422">
        <v>1</v>
      </c>
      <c r="D23" s="1422">
        <v>19</v>
      </c>
      <c r="E23" s="1422">
        <v>7.2</v>
      </c>
      <c r="F23" s="531">
        <v>1</v>
      </c>
      <c r="G23" s="1422" t="s">
        <v>488</v>
      </c>
      <c r="H23" s="531" t="s">
        <v>529</v>
      </c>
      <c r="I23" s="1423" t="s">
        <v>272</v>
      </c>
      <c r="J23" s="1423" t="s">
        <v>272</v>
      </c>
      <c r="K23" s="531" t="s">
        <v>17</v>
      </c>
      <c r="L23" s="531" t="s">
        <v>1249</v>
      </c>
      <c r="M23" s="531" t="s">
        <v>403</v>
      </c>
      <c r="N23" s="1432">
        <v>5.1</v>
      </c>
      <c r="O23" s="1432">
        <v>4.5</v>
      </c>
      <c r="P23" s="1432"/>
      <c r="Q23" s="1432">
        <v>0.5</v>
      </c>
      <c r="R23" s="1432"/>
      <c r="S23" s="1433">
        <v>0.1</v>
      </c>
      <c r="T23" s="531" t="s">
        <v>1250</v>
      </c>
    </row>
    <row r="24" spans="1:20" ht="18">
      <c r="A24" s="546" t="s">
        <v>839</v>
      </c>
      <c r="B24" s="342"/>
      <c r="C24" s="1430">
        <v>2</v>
      </c>
      <c r="D24" s="1430">
        <v>19</v>
      </c>
      <c r="E24" s="1430">
        <v>7.3</v>
      </c>
      <c r="F24" s="546">
        <v>1</v>
      </c>
      <c r="G24" s="1430" t="s">
        <v>488</v>
      </c>
      <c r="H24" s="1430" t="s">
        <v>529</v>
      </c>
      <c r="I24" s="1431" t="s">
        <v>272</v>
      </c>
      <c r="J24" s="1431" t="s">
        <v>272</v>
      </c>
      <c r="K24" s="1430" t="s">
        <v>17</v>
      </c>
      <c r="L24" s="1430" t="s">
        <v>1249</v>
      </c>
      <c r="M24" s="1430" t="s">
        <v>403</v>
      </c>
      <c r="N24" s="1434">
        <v>5.1</v>
      </c>
      <c r="O24" s="1434">
        <v>4.5</v>
      </c>
      <c r="P24" s="1434"/>
      <c r="Q24" s="1434">
        <v>0.5</v>
      </c>
      <c r="R24" s="1434"/>
      <c r="S24" s="1435">
        <v>0.1</v>
      </c>
      <c r="T24" s="546" t="s">
        <v>1250</v>
      </c>
    </row>
    <row r="25" spans="1:20" ht="14.25">
      <c r="A25" s="1414" t="s">
        <v>837</v>
      </c>
      <c r="B25" s="737"/>
      <c r="C25" s="737"/>
      <c r="D25" s="737"/>
      <c r="E25" s="737"/>
      <c r="F25" s="1425">
        <f>F24+F23</f>
        <v>2</v>
      </c>
      <c r="G25" s="117"/>
      <c r="H25" s="117"/>
      <c r="I25" s="117"/>
      <c r="J25" s="781"/>
      <c r="K25" s="117"/>
      <c r="L25" s="117"/>
      <c r="M25" s="117"/>
      <c r="N25" s="1426">
        <f aca="true" t="shared" si="2" ref="N25:S25">N24+N23</f>
        <v>10.2</v>
      </c>
      <c r="O25" s="1426">
        <f t="shared" si="2"/>
        <v>9</v>
      </c>
      <c r="P25" s="1426">
        <f t="shared" si="2"/>
        <v>0</v>
      </c>
      <c r="Q25" s="1426">
        <f t="shared" si="2"/>
        <v>1</v>
      </c>
      <c r="R25" s="1426">
        <f t="shared" si="2"/>
        <v>0</v>
      </c>
      <c r="S25" s="1426">
        <f t="shared" si="2"/>
        <v>0.2</v>
      </c>
      <c r="T25" s="53"/>
    </row>
    <row r="26" spans="1:20" ht="14.25">
      <c r="A26" s="52"/>
      <c r="B26" s="52"/>
      <c r="C26" s="52"/>
      <c r="D26" s="52"/>
      <c r="E26" s="52"/>
      <c r="F26" s="52"/>
      <c r="G26" s="52"/>
      <c r="H26" s="52"/>
      <c r="I26" s="52"/>
      <c r="J26" s="1440" t="s">
        <v>848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18">
      <c r="A27" s="531" t="s">
        <v>1255</v>
      </c>
      <c r="B27" s="53"/>
      <c r="C27" s="1422">
        <v>1</v>
      </c>
      <c r="D27" s="1422">
        <v>18</v>
      </c>
      <c r="E27" s="1441">
        <v>4</v>
      </c>
      <c r="F27" s="1422">
        <v>1</v>
      </c>
      <c r="G27" s="1422" t="s">
        <v>488</v>
      </c>
      <c r="H27" s="1422" t="s">
        <v>529</v>
      </c>
      <c r="I27" s="1423" t="s">
        <v>272</v>
      </c>
      <c r="J27" s="1442" t="s">
        <v>272</v>
      </c>
      <c r="K27" s="1437" t="s">
        <v>17</v>
      </c>
      <c r="L27" s="1437" t="s">
        <v>632</v>
      </c>
      <c r="M27" s="1437" t="s">
        <v>403</v>
      </c>
      <c r="N27" s="1448">
        <v>5.1</v>
      </c>
      <c r="O27" s="1448">
        <v>4.5</v>
      </c>
      <c r="P27" s="1448">
        <v>0.5</v>
      </c>
      <c r="Q27" s="531"/>
      <c r="R27" s="531"/>
      <c r="S27" s="1448">
        <v>0.1</v>
      </c>
      <c r="T27" s="531" t="s">
        <v>1248</v>
      </c>
    </row>
    <row r="28" spans="1:20" ht="18">
      <c r="A28" s="531" t="s">
        <v>1255</v>
      </c>
      <c r="B28" s="53"/>
      <c r="C28" s="1422">
        <v>2</v>
      </c>
      <c r="D28" s="1422">
        <v>18</v>
      </c>
      <c r="E28" s="1441">
        <v>4.1</v>
      </c>
      <c r="F28" s="1422">
        <v>0.8</v>
      </c>
      <c r="G28" s="1422" t="s">
        <v>488</v>
      </c>
      <c r="H28" s="1422" t="s">
        <v>529</v>
      </c>
      <c r="I28" s="1423" t="s">
        <v>272</v>
      </c>
      <c r="J28" s="1442" t="s">
        <v>272</v>
      </c>
      <c r="K28" s="1437" t="s">
        <v>17</v>
      </c>
      <c r="L28" s="1437" t="s">
        <v>632</v>
      </c>
      <c r="M28" s="1437" t="s">
        <v>403</v>
      </c>
      <c r="N28" s="1448">
        <v>4.08</v>
      </c>
      <c r="O28" s="1448">
        <v>3.6</v>
      </c>
      <c r="P28" s="1448">
        <v>0.4</v>
      </c>
      <c r="Q28" s="1422"/>
      <c r="R28" s="1422"/>
      <c r="S28" s="1448">
        <v>0.08</v>
      </c>
      <c r="T28" s="531" t="s">
        <v>1248</v>
      </c>
    </row>
    <row r="29" spans="1:20" ht="18">
      <c r="A29" s="531" t="s">
        <v>1255</v>
      </c>
      <c r="B29" s="53"/>
      <c r="C29" s="1422">
        <v>3</v>
      </c>
      <c r="D29" s="1422">
        <v>18</v>
      </c>
      <c r="E29" s="1443">
        <v>4.2</v>
      </c>
      <c r="F29" s="1422">
        <v>1</v>
      </c>
      <c r="G29" s="1422" t="s">
        <v>488</v>
      </c>
      <c r="H29" s="1422" t="s">
        <v>529</v>
      </c>
      <c r="I29" s="1423" t="s">
        <v>1254</v>
      </c>
      <c r="J29" s="1442"/>
      <c r="K29" s="1444" t="s">
        <v>17</v>
      </c>
      <c r="L29" s="1444" t="s">
        <v>632</v>
      </c>
      <c r="M29" s="1444" t="s">
        <v>403</v>
      </c>
      <c r="N29" s="1448">
        <v>5.1</v>
      </c>
      <c r="O29" s="1448">
        <v>4.5</v>
      </c>
      <c r="P29" s="1448">
        <v>0.5</v>
      </c>
      <c r="Q29" s="1422"/>
      <c r="R29" s="1422"/>
      <c r="S29" s="1448">
        <v>0.1</v>
      </c>
      <c r="T29" s="531" t="s">
        <v>1248</v>
      </c>
    </row>
    <row r="30" spans="1:20" ht="18">
      <c r="A30" s="531" t="s">
        <v>1255</v>
      </c>
      <c r="B30" s="53"/>
      <c r="C30" s="1422">
        <v>4</v>
      </c>
      <c r="D30" s="1422">
        <v>18</v>
      </c>
      <c r="E30" s="1445">
        <v>4.3</v>
      </c>
      <c r="F30" s="1422">
        <v>1</v>
      </c>
      <c r="G30" s="1422" t="s">
        <v>488</v>
      </c>
      <c r="H30" s="1422" t="s">
        <v>529</v>
      </c>
      <c r="I30" s="1423" t="s">
        <v>1254</v>
      </c>
      <c r="J30" s="1446"/>
      <c r="K30" s="1444" t="s">
        <v>17</v>
      </c>
      <c r="L30" s="1444" t="s">
        <v>632</v>
      </c>
      <c r="M30" s="1444" t="s">
        <v>403</v>
      </c>
      <c r="N30" s="1448">
        <v>5.1</v>
      </c>
      <c r="O30" s="1448">
        <v>4.5</v>
      </c>
      <c r="P30" s="1448">
        <v>0.5</v>
      </c>
      <c r="Q30" s="1422"/>
      <c r="R30" s="1422"/>
      <c r="S30" s="1448">
        <v>0.1</v>
      </c>
      <c r="T30" s="531" t="s">
        <v>1248</v>
      </c>
    </row>
    <row r="31" spans="1:20" ht="18">
      <c r="A31" s="531" t="s">
        <v>1255</v>
      </c>
      <c r="B31" s="53"/>
      <c r="C31" s="1422">
        <v>5</v>
      </c>
      <c r="D31" s="1422">
        <v>18</v>
      </c>
      <c r="E31" s="1443">
        <v>4.4</v>
      </c>
      <c r="F31" s="1422">
        <v>0.7</v>
      </c>
      <c r="G31" s="1422" t="s">
        <v>488</v>
      </c>
      <c r="H31" s="1422" t="s">
        <v>529</v>
      </c>
      <c r="I31" s="1423" t="s">
        <v>1253</v>
      </c>
      <c r="J31" s="1446"/>
      <c r="K31" s="1444" t="s">
        <v>17</v>
      </c>
      <c r="L31" s="1444" t="s">
        <v>632</v>
      </c>
      <c r="M31" s="1444" t="s">
        <v>403</v>
      </c>
      <c r="N31" s="1448">
        <v>3.57</v>
      </c>
      <c r="O31" s="1448">
        <v>3.15</v>
      </c>
      <c r="P31" s="1448">
        <v>0.35</v>
      </c>
      <c r="Q31" s="1422"/>
      <c r="R31" s="1422"/>
      <c r="S31" s="1448">
        <v>0.07</v>
      </c>
      <c r="T31" s="531" t="s">
        <v>1248</v>
      </c>
    </row>
    <row r="32" spans="1:20" ht="18">
      <c r="A32" s="531" t="s">
        <v>1255</v>
      </c>
      <c r="B32" s="53"/>
      <c r="C32" s="1422">
        <v>6</v>
      </c>
      <c r="D32" s="1422">
        <v>18</v>
      </c>
      <c r="E32" s="1443">
        <v>4.5</v>
      </c>
      <c r="F32" s="1422">
        <v>0.6</v>
      </c>
      <c r="G32" s="1422" t="s">
        <v>488</v>
      </c>
      <c r="H32" s="1422" t="s">
        <v>529</v>
      </c>
      <c r="I32" s="1423" t="s">
        <v>1253</v>
      </c>
      <c r="J32" s="1446"/>
      <c r="K32" s="1444" t="s">
        <v>17</v>
      </c>
      <c r="L32" s="1444" t="s">
        <v>632</v>
      </c>
      <c r="M32" s="1444" t="s">
        <v>403</v>
      </c>
      <c r="N32" s="1448">
        <v>3.06</v>
      </c>
      <c r="O32" s="1448">
        <v>2.7</v>
      </c>
      <c r="P32" s="1448">
        <v>0.3</v>
      </c>
      <c r="Q32" s="1422"/>
      <c r="R32" s="1422"/>
      <c r="S32" s="1448">
        <v>0.06</v>
      </c>
      <c r="T32" s="531" t="s">
        <v>1248</v>
      </c>
    </row>
    <row r="33" spans="1:20" ht="14.25">
      <c r="A33" s="1414" t="s">
        <v>837</v>
      </c>
      <c r="B33" s="737"/>
      <c r="C33" s="737"/>
      <c r="D33" s="737"/>
      <c r="E33" s="737"/>
      <c r="F33" s="1425">
        <f>F32+F31+F30+F29+F28+F27</f>
        <v>5.1</v>
      </c>
      <c r="G33" s="117"/>
      <c r="H33" s="117"/>
      <c r="I33" s="117"/>
      <c r="J33" s="783"/>
      <c r="K33" s="783"/>
      <c r="L33" s="783"/>
      <c r="M33" s="783"/>
      <c r="N33" s="1426">
        <f aca="true" t="shared" si="3" ref="N33:S33">N32+N31+N30+N29+N28+N27</f>
        <v>26.009999999999998</v>
      </c>
      <c r="O33" s="1426">
        <f t="shared" si="3"/>
        <v>22.95</v>
      </c>
      <c r="P33" s="1426">
        <f t="shared" si="3"/>
        <v>2.55</v>
      </c>
      <c r="Q33" s="1426">
        <f t="shared" si="3"/>
        <v>0</v>
      </c>
      <c r="R33" s="1426">
        <f t="shared" si="3"/>
        <v>0</v>
      </c>
      <c r="S33" s="1426">
        <f t="shared" si="3"/>
        <v>0.51</v>
      </c>
      <c r="T33" s="53"/>
    </row>
    <row r="34" spans="1:20" ht="15">
      <c r="A34" s="786" t="s">
        <v>456</v>
      </c>
      <c r="B34" s="786"/>
      <c r="C34" s="786"/>
      <c r="D34" s="786"/>
      <c r="E34" s="786"/>
      <c r="F34" s="1447">
        <f>F15+F21+F25+F33</f>
        <v>11.5</v>
      </c>
      <c r="G34" s="786"/>
      <c r="H34" s="786"/>
      <c r="I34" s="786"/>
      <c r="J34" s="786"/>
      <c r="K34" s="786"/>
      <c r="L34" s="786"/>
      <c r="M34" s="786"/>
      <c r="N34" s="1450">
        <f aca="true" t="shared" si="4" ref="N34:S34">N15+N21+N25+N33</f>
        <v>58.60999999999999</v>
      </c>
      <c r="O34" s="1450">
        <f t="shared" si="4"/>
        <v>48.55</v>
      </c>
      <c r="P34" s="1450">
        <f t="shared" si="4"/>
        <v>7.45</v>
      </c>
      <c r="Q34" s="1450">
        <f t="shared" si="4"/>
        <v>1</v>
      </c>
      <c r="R34" s="1450">
        <f t="shared" si="4"/>
        <v>0.5</v>
      </c>
      <c r="S34" s="1450">
        <f t="shared" si="4"/>
        <v>1.11</v>
      </c>
      <c r="T34" s="786"/>
    </row>
    <row r="36" spans="1:19" ht="27" customHeight="1">
      <c r="A36" s="2293" t="s">
        <v>842</v>
      </c>
      <c r="B36" s="2293"/>
      <c r="C36" s="2293"/>
      <c r="D36" s="2293"/>
      <c r="E36" s="2293"/>
      <c r="F36" s="2293"/>
      <c r="G36" s="2293"/>
      <c r="H36" s="2293"/>
      <c r="I36" s="2293"/>
      <c r="J36" s="2293"/>
      <c r="K36" s="2293"/>
      <c r="L36" s="2293"/>
      <c r="M36" s="2293"/>
      <c r="N36" s="2293"/>
      <c r="O36" s="2293"/>
      <c r="P36" s="2293"/>
      <c r="Q36" s="2293"/>
      <c r="R36" s="2293"/>
      <c r="S36" s="2293"/>
    </row>
    <row r="38" spans="1:20" ht="15" customHeight="1">
      <c r="A38" s="2288" t="s">
        <v>843</v>
      </c>
      <c r="B38" s="2286" t="s">
        <v>818</v>
      </c>
      <c r="C38" s="2286" t="s">
        <v>818</v>
      </c>
      <c r="D38" s="2286" t="s">
        <v>819</v>
      </c>
      <c r="E38" s="2286" t="s">
        <v>820</v>
      </c>
      <c r="F38" s="2286" t="s">
        <v>821</v>
      </c>
      <c r="G38" s="2286" t="s">
        <v>822</v>
      </c>
      <c r="H38" s="2287" t="s">
        <v>823</v>
      </c>
      <c r="I38" s="2291" t="s">
        <v>824</v>
      </c>
      <c r="J38" s="2292"/>
      <c r="K38" s="2286" t="s">
        <v>825</v>
      </c>
      <c r="L38" s="2286" t="s">
        <v>826</v>
      </c>
      <c r="M38" s="1970" t="s">
        <v>827</v>
      </c>
      <c r="N38" s="2286" t="s">
        <v>828</v>
      </c>
      <c r="O38" s="2286"/>
      <c r="P38" s="2286"/>
      <c r="Q38" s="2286"/>
      <c r="R38" s="2286"/>
      <c r="S38" s="2286"/>
      <c r="T38" s="2286"/>
    </row>
    <row r="39" spans="1:20" ht="15" customHeight="1">
      <c r="A39" s="2289"/>
      <c r="B39" s="2286"/>
      <c r="C39" s="2286"/>
      <c r="D39" s="2286"/>
      <c r="E39" s="2286"/>
      <c r="F39" s="2286"/>
      <c r="G39" s="2286"/>
      <c r="H39" s="2287"/>
      <c r="I39" s="2286" t="s">
        <v>829</v>
      </c>
      <c r="J39" s="2287" t="s">
        <v>830</v>
      </c>
      <c r="K39" s="2286"/>
      <c r="L39" s="2286"/>
      <c r="M39" s="1970"/>
      <c r="N39" s="2286" t="s">
        <v>831</v>
      </c>
      <c r="O39" s="2286" t="s">
        <v>789</v>
      </c>
      <c r="P39" s="2286"/>
      <c r="Q39" s="2286"/>
      <c r="R39" s="2286"/>
      <c r="S39" s="2286"/>
      <c r="T39" s="2286"/>
    </row>
    <row r="40" spans="1:20" ht="24.75" customHeight="1">
      <c r="A40" s="2289"/>
      <c r="B40" s="2286"/>
      <c r="C40" s="2286"/>
      <c r="D40" s="2286"/>
      <c r="E40" s="2286"/>
      <c r="F40" s="2286"/>
      <c r="G40" s="2286"/>
      <c r="H40" s="2287"/>
      <c r="I40" s="2286"/>
      <c r="J40" s="2287"/>
      <c r="K40" s="2286"/>
      <c r="L40" s="2286"/>
      <c r="M40" s="1970"/>
      <c r="N40" s="2286"/>
      <c r="O40" s="2286" t="s">
        <v>403</v>
      </c>
      <c r="P40" s="2286" t="s">
        <v>407</v>
      </c>
      <c r="Q40" s="2286" t="s">
        <v>408</v>
      </c>
      <c r="R40" s="2286" t="s">
        <v>404</v>
      </c>
      <c r="S40" s="1970" t="s">
        <v>832</v>
      </c>
      <c r="T40" s="1970" t="s">
        <v>833</v>
      </c>
    </row>
    <row r="41" spans="1:20" ht="28.5" customHeight="1">
      <c r="A41" s="2289"/>
      <c r="B41" s="2286"/>
      <c r="C41" s="2286"/>
      <c r="D41" s="2286"/>
      <c r="E41" s="2286"/>
      <c r="F41" s="2286"/>
      <c r="G41" s="2286"/>
      <c r="H41" s="2287"/>
      <c r="I41" s="2286"/>
      <c r="J41" s="2287"/>
      <c r="K41" s="2286"/>
      <c r="L41" s="2286"/>
      <c r="M41" s="1970"/>
      <c r="N41" s="2286"/>
      <c r="O41" s="2286"/>
      <c r="P41" s="2286"/>
      <c r="Q41" s="2286"/>
      <c r="R41" s="2286"/>
      <c r="S41" s="1970"/>
      <c r="T41" s="1970"/>
    </row>
    <row r="42" spans="1:20" ht="15" customHeight="1" hidden="1">
      <c r="A42" s="2289"/>
      <c r="B42" s="2286"/>
      <c r="C42" s="2286"/>
      <c r="D42" s="2286"/>
      <c r="E42" s="2286"/>
      <c r="F42" s="2286"/>
      <c r="G42" s="2286"/>
      <c r="H42" s="2287"/>
      <c r="I42" s="2286"/>
      <c r="J42" s="2287"/>
      <c r="K42" s="2286"/>
      <c r="L42" s="2286"/>
      <c r="M42" s="1970"/>
      <c r="N42" s="2286"/>
      <c r="O42" s="2286"/>
      <c r="P42" s="2286"/>
      <c r="Q42" s="2286"/>
      <c r="R42" s="2286"/>
      <c r="S42" s="1970"/>
      <c r="T42" s="1970"/>
    </row>
    <row r="43" spans="1:20" ht="15" customHeight="1" hidden="1">
      <c r="A43" s="2289"/>
      <c r="B43" s="2286"/>
      <c r="C43" s="2286"/>
      <c r="D43" s="2286"/>
      <c r="E43" s="2286"/>
      <c r="F43" s="2286"/>
      <c r="G43" s="2286"/>
      <c r="H43" s="2287"/>
      <c r="I43" s="2286"/>
      <c r="J43" s="2287"/>
      <c r="K43" s="2286"/>
      <c r="L43" s="2286"/>
      <c r="M43" s="1970"/>
      <c r="N43" s="2286"/>
      <c r="O43" s="2286"/>
      <c r="P43" s="2286"/>
      <c r="Q43" s="2286"/>
      <c r="R43" s="2286"/>
      <c r="S43" s="1970"/>
      <c r="T43" s="1970"/>
    </row>
    <row r="44" spans="1:20" ht="15" customHeight="1" hidden="1">
      <c r="A44" s="2290"/>
      <c r="B44" s="2286"/>
      <c r="C44" s="2286"/>
      <c r="D44" s="2286"/>
      <c r="E44" s="2286"/>
      <c r="F44" s="2286"/>
      <c r="G44" s="2286"/>
      <c r="H44" s="2287"/>
      <c r="I44" s="2286"/>
      <c r="J44" s="2287"/>
      <c r="K44" s="2286"/>
      <c r="L44" s="2286"/>
      <c r="M44" s="1970"/>
      <c r="N44" s="2286"/>
      <c r="O44" s="2286"/>
      <c r="P44" s="2286"/>
      <c r="Q44" s="2286"/>
      <c r="R44" s="2286"/>
      <c r="S44" s="1970"/>
      <c r="T44" s="1970"/>
    </row>
    <row r="45" spans="1:20" ht="14.25">
      <c r="A45" s="785">
        <v>1</v>
      </c>
      <c r="B45" s="785">
        <v>2</v>
      </c>
      <c r="C45" s="785">
        <v>2</v>
      </c>
      <c r="D45" s="785">
        <v>3</v>
      </c>
      <c r="E45" s="785">
        <v>4</v>
      </c>
      <c r="F45" s="785">
        <v>5</v>
      </c>
      <c r="G45" s="785">
        <v>6</v>
      </c>
      <c r="H45" s="785">
        <v>7</v>
      </c>
      <c r="I45" s="785">
        <v>8</v>
      </c>
      <c r="J45" s="785">
        <v>9</v>
      </c>
      <c r="K45" s="785">
        <v>10</v>
      </c>
      <c r="L45" s="785">
        <v>11</v>
      </c>
      <c r="M45" s="785">
        <v>12</v>
      </c>
      <c r="N45" s="785">
        <v>13</v>
      </c>
      <c r="O45" s="785">
        <v>14</v>
      </c>
      <c r="P45" s="785">
        <v>15</v>
      </c>
      <c r="Q45" s="785">
        <v>16</v>
      </c>
      <c r="R45" s="785">
        <v>17</v>
      </c>
      <c r="S45" s="785">
        <v>18</v>
      </c>
      <c r="T45" s="785">
        <v>19</v>
      </c>
    </row>
    <row r="46" spans="1:19" ht="14.25">
      <c r="A46" s="504"/>
      <c r="B46" s="504"/>
      <c r="C46" s="504"/>
      <c r="D46" s="504"/>
      <c r="E46" s="504"/>
      <c r="F46" s="504"/>
      <c r="G46" s="784" t="s">
        <v>834</v>
      </c>
      <c r="H46" s="78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</row>
    <row r="47" spans="1:20" ht="18">
      <c r="A47" s="1448" t="s">
        <v>1256</v>
      </c>
      <c r="B47" s="1423"/>
      <c r="C47" s="531">
        <v>1</v>
      </c>
      <c r="D47" s="531">
        <v>17</v>
      </c>
      <c r="E47" s="531">
        <v>2</v>
      </c>
      <c r="F47" s="531">
        <v>0.5</v>
      </c>
      <c r="G47" s="1422" t="s">
        <v>452</v>
      </c>
      <c r="H47" s="1422" t="s">
        <v>529</v>
      </c>
      <c r="I47" s="1423"/>
      <c r="J47" s="1423"/>
      <c r="K47" s="1423"/>
      <c r="L47" s="1423" t="s">
        <v>647</v>
      </c>
      <c r="M47" s="1423" t="s">
        <v>403</v>
      </c>
      <c r="N47" s="531">
        <v>9.9</v>
      </c>
      <c r="O47" s="1452">
        <v>8</v>
      </c>
      <c r="P47" s="531">
        <v>0.8</v>
      </c>
      <c r="Q47" s="531">
        <v>1.1</v>
      </c>
      <c r="R47" s="1423"/>
      <c r="S47" s="1423"/>
      <c r="T47" s="1423"/>
    </row>
    <row r="48" spans="1:20" ht="18">
      <c r="A48" s="1448" t="s">
        <v>1257</v>
      </c>
      <c r="B48" s="1423"/>
      <c r="C48" s="531">
        <v>2</v>
      </c>
      <c r="D48" s="531">
        <v>39</v>
      </c>
      <c r="E48" s="531">
        <v>6</v>
      </c>
      <c r="F48" s="531">
        <v>1</v>
      </c>
      <c r="G48" s="1422" t="s">
        <v>452</v>
      </c>
      <c r="H48" s="1422" t="s">
        <v>529</v>
      </c>
      <c r="I48" s="1423"/>
      <c r="J48" s="1423"/>
      <c r="K48" s="1423"/>
      <c r="L48" s="1423" t="s">
        <v>35</v>
      </c>
      <c r="M48" s="1423" t="s">
        <v>403</v>
      </c>
      <c r="N48" s="531">
        <v>10.5</v>
      </c>
      <c r="O48" s="1452">
        <v>10.5</v>
      </c>
      <c r="P48" s="531"/>
      <c r="Q48" s="531"/>
      <c r="R48" s="1423"/>
      <c r="S48" s="1423"/>
      <c r="T48" s="1423"/>
    </row>
    <row r="49" spans="1:20" ht="18">
      <c r="A49" s="1448" t="s">
        <v>1258</v>
      </c>
      <c r="B49" s="1423"/>
      <c r="C49" s="531">
        <v>3</v>
      </c>
      <c r="D49" s="531">
        <v>49</v>
      </c>
      <c r="E49" s="531">
        <v>7</v>
      </c>
      <c r="F49" s="531">
        <v>1</v>
      </c>
      <c r="G49" s="1422" t="s">
        <v>452</v>
      </c>
      <c r="H49" s="1422" t="s">
        <v>529</v>
      </c>
      <c r="I49" s="1423"/>
      <c r="J49" s="1423"/>
      <c r="K49" s="1423"/>
      <c r="L49" s="1423" t="s">
        <v>647</v>
      </c>
      <c r="M49" s="1423" t="s">
        <v>403</v>
      </c>
      <c r="N49" s="531">
        <v>13.2</v>
      </c>
      <c r="O49" s="1452">
        <v>10</v>
      </c>
      <c r="P49" s="531">
        <v>1.8</v>
      </c>
      <c r="Q49" s="531">
        <v>1.4</v>
      </c>
      <c r="R49" s="1423"/>
      <c r="S49" s="1423"/>
      <c r="T49" s="1423"/>
    </row>
    <row r="50" spans="1:20" ht="18">
      <c r="A50" s="1448" t="s">
        <v>1259</v>
      </c>
      <c r="B50" s="1423"/>
      <c r="C50" s="531">
        <v>4</v>
      </c>
      <c r="D50" s="531">
        <v>17</v>
      </c>
      <c r="E50" s="531">
        <v>3</v>
      </c>
      <c r="F50" s="531">
        <v>0.7</v>
      </c>
      <c r="G50" s="1422" t="s">
        <v>452</v>
      </c>
      <c r="H50" s="1422" t="s">
        <v>529</v>
      </c>
      <c r="I50" s="1423"/>
      <c r="J50" s="1423"/>
      <c r="K50" s="1423"/>
      <c r="L50" s="1423" t="s">
        <v>35</v>
      </c>
      <c r="M50" s="1423" t="s">
        <v>403</v>
      </c>
      <c r="N50" s="531">
        <v>11.7</v>
      </c>
      <c r="O50" s="1452">
        <v>11.7</v>
      </c>
      <c r="P50" s="531"/>
      <c r="Q50" s="531"/>
      <c r="R50" s="1423"/>
      <c r="S50" s="1423"/>
      <c r="T50" s="1423"/>
    </row>
    <row r="51" spans="1:20" ht="14.25">
      <c r="A51" s="117" t="s">
        <v>312</v>
      </c>
      <c r="B51" s="117"/>
      <c r="C51" s="117"/>
      <c r="D51" s="117"/>
      <c r="E51" s="117"/>
      <c r="F51" s="1425">
        <f>F50+F49+F48+F47</f>
        <v>3.2</v>
      </c>
      <c r="G51" s="117"/>
      <c r="H51" s="117"/>
      <c r="I51" s="117"/>
      <c r="J51" s="117"/>
      <c r="K51" s="117"/>
      <c r="L51" s="117"/>
      <c r="M51" s="117"/>
      <c r="N51" s="1426">
        <f>N50+N49+N48+N47</f>
        <v>45.3</v>
      </c>
      <c r="O51" s="1426">
        <f>O50+O49+O48+O47</f>
        <v>40.2</v>
      </c>
      <c r="P51" s="1426">
        <f>P50+P49+P48+P47</f>
        <v>2.6</v>
      </c>
      <c r="Q51" s="1426">
        <f>Q50+Q49+Q48+Q47</f>
        <v>2.5</v>
      </c>
      <c r="R51" s="53"/>
      <c r="S51" s="53"/>
      <c r="T51" s="53"/>
    </row>
    <row r="52" spans="1:19" ht="14.25">
      <c r="A52" s="504"/>
      <c r="B52" s="504"/>
      <c r="C52" s="504"/>
      <c r="D52" s="504"/>
      <c r="E52" s="504"/>
      <c r="F52" s="787"/>
      <c r="G52" s="1079" t="s">
        <v>844</v>
      </c>
      <c r="H52" s="784"/>
      <c r="I52" s="787"/>
      <c r="J52" s="504"/>
      <c r="K52" s="504"/>
      <c r="L52" s="504"/>
      <c r="M52" s="504"/>
      <c r="N52" s="504"/>
      <c r="O52" s="504"/>
      <c r="P52" s="504"/>
      <c r="Q52" s="504"/>
      <c r="R52" s="504"/>
      <c r="S52" s="504"/>
    </row>
    <row r="53" spans="1:20" ht="18">
      <c r="A53" s="1448" t="s">
        <v>845</v>
      </c>
      <c r="B53" s="1423"/>
      <c r="C53" s="1422">
        <v>1</v>
      </c>
      <c r="D53" s="1422">
        <v>17</v>
      </c>
      <c r="E53" s="1422">
        <v>1</v>
      </c>
      <c r="F53" s="1422">
        <v>1</v>
      </c>
      <c r="G53" s="1422" t="s">
        <v>488</v>
      </c>
      <c r="H53" s="1422" t="s">
        <v>529</v>
      </c>
      <c r="I53" s="1422"/>
      <c r="J53" s="1422"/>
      <c r="K53" s="1422"/>
      <c r="L53" s="1422" t="s">
        <v>776</v>
      </c>
      <c r="M53" s="1422" t="s">
        <v>403</v>
      </c>
      <c r="N53" s="1422">
        <v>11.8</v>
      </c>
      <c r="O53" s="1451">
        <v>7.1</v>
      </c>
      <c r="P53" s="1422">
        <v>4.7</v>
      </c>
      <c r="Q53" s="1423"/>
      <c r="R53" s="1423"/>
      <c r="S53" s="1423"/>
      <c r="T53" s="1423"/>
    </row>
    <row r="54" spans="1:20" ht="18">
      <c r="A54" s="1448" t="s">
        <v>648</v>
      </c>
      <c r="B54" s="1423"/>
      <c r="C54" s="1422">
        <v>2</v>
      </c>
      <c r="D54" s="1422">
        <v>8</v>
      </c>
      <c r="E54" s="1422">
        <v>20</v>
      </c>
      <c r="F54" s="1422">
        <v>1</v>
      </c>
      <c r="G54" s="1422" t="s">
        <v>488</v>
      </c>
      <c r="H54" s="1422" t="s">
        <v>529</v>
      </c>
      <c r="I54" s="1422"/>
      <c r="J54" s="1422"/>
      <c r="K54" s="1422"/>
      <c r="L54" s="1422" t="s">
        <v>38</v>
      </c>
      <c r="M54" s="1422" t="s">
        <v>403</v>
      </c>
      <c r="N54" s="1422">
        <v>12</v>
      </c>
      <c r="O54" s="1424">
        <v>8.4</v>
      </c>
      <c r="P54" s="1422">
        <v>3.6</v>
      </c>
      <c r="Q54" s="1423"/>
      <c r="R54" s="1423"/>
      <c r="S54" s="1423"/>
      <c r="T54" s="1423"/>
    </row>
    <row r="55" spans="1:20" ht="18">
      <c r="A55" s="1448" t="s">
        <v>355</v>
      </c>
      <c r="B55" s="1423"/>
      <c r="C55" s="1422">
        <v>3</v>
      </c>
      <c r="D55" s="1422">
        <v>20</v>
      </c>
      <c r="E55" s="1422">
        <v>13.2</v>
      </c>
      <c r="F55" s="1422">
        <v>0.7</v>
      </c>
      <c r="G55" s="1422" t="s">
        <v>488</v>
      </c>
      <c r="H55" s="1422" t="s">
        <v>529</v>
      </c>
      <c r="I55" s="1422"/>
      <c r="J55" s="1422"/>
      <c r="K55" s="1422"/>
      <c r="L55" s="1422" t="s">
        <v>33</v>
      </c>
      <c r="M55" s="1422" t="s">
        <v>403</v>
      </c>
      <c r="N55" s="1422">
        <v>9</v>
      </c>
      <c r="O55" s="1451">
        <v>8</v>
      </c>
      <c r="P55" s="1422">
        <v>1</v>
      </c>
      <c r="Q55" s="1423"/>
      <c r="R55" s="1423"/>
      <c r="S55" s="1423"/>
      <c r="T55" s="1423"/>
    </row>
    <row r="56" spans="1:20" ht="18">
      <c r="A56" s="1448" t="s">
        <v>355</v>
      </c>
      <c r="B56" s="1423"/>
      <c r="C56" s="1422">
        <v>4</v>
      </c>
      <c r="D56" s="1422">
        <v>20</v>
      </c>
      <c r="E56" s="1422">
        <v>13.1</v>
      </c>
      <c r="F56" s="1422">
        <v>0.6</v>
      </c>
      <c r="G56" s="1422" t="s">
        <v>488</v>
      </c>
      <c r="H56" s="1422" t="s">
        <v>529</v>
      </c>
      <c r="I56" s="1422"/>
      <c r="J56" s="1422"/>
      <c r="K56" s="1422"/>
      <c r="L56" s="1422" t="s">
        <v>33</v>
      </c>
      <c r="M56" s="1422" t="s">
        <v>403</v>
      </c>
      <c r="N56" s="1422">
        <v>8</v>
      </c>
      <c r="O56" s="1424">
        <v>7</v>
      </c>
      <c r="P56" s="1422">
        <v>1</v>
      </c>
      <c r="Q56" s="1423"/>
      <c r="R56" s="1423"/>
      <c r="S56" s="1423"/>
      <c r="T56" s="1423"/>
    </row>
    <row r="57" spans="1:20" ht="18">
      <c r="A57" s="1448" t="s">
        <v>845</v>
      </c>
      <c r="B57" s="1423"/>
      <c r="C57" s="1422">
        <v>5</v>
      </c>
      <c r="D57" s="1422">
        <v>18</v>
      </c>
      <c r="E57" s="1422">
        <v>18</v>
      </c>
      <c r="F57" s="1422">
        <v>1</v>
      </c>
      <c r="G57" s="1422" t="s">
        <v>488</v>
      </c>
      <c r="H57" s="1422" t="s">
        <v>529</v>
      </c>
      <c r="I57" s="1422"/>
      <c r="J57" s="1422"/>
      <c r="K57" s="1422"/>
      <c r="L57" s="1422" t="s">
        <v>776</v>
      </c>
      <c r="M57" s="1422" t="s">
        <v>403</v>
      </c>
      <c r="N57" s="1422">
        <v>12</v>
      </c>
      <c r="O57" s="1451">
        <v>10</v>
      </c>
      <c r="P57" s="1422">
        <v>2</v>
      </c>
      <c r="Q57" s="1423"/>
      <c r="R57" s="1423"/>
      <c r="S57" s="1423"/>
      <c r="T57" s="1423"/>
    </row>
    <row r="58" spans="1:20" ht="18">
      <c r="A58" s="1448" t="s">
        <v>845</v>
      </c>
      <c r="B58" s="1423"/>
      <c r="C58" s="1422">
        <v>6</v>
      </c>
      <c r="D58" s="1422">
        <v>17</v>
      </c>
      <c r="E58" s="1422">
        <v>7</v>
      </c>
      <c r="F58" s="1422">
        <v>0.8</v>
      </c>
      <c r="G58" s="1422" t="s">
        <v>488</v>
      </c>
      <c r="H58" s="1422" t="s">
        <v>529</v>
      </c>
      <c r="I58" s="1422"/>
      <c r="J58" s="1422"/>
      <c r="K58" s="1422"/>
      <c r="L58" s="1422" t="s">
        <v>38</v>
      </c>
      <c r="M58" s="1422" t="s">
        <v>403</v>
      </c>
      <c r="N58" s="1422">
        <v>10</v>
      </c>
      <c r="O58" s="1424">
        <v>7</v>
      </c>
      <c r="P58" s="1422">
        <v>3</v>
      </c>
      <c r="Q58" s="1423"/>
      <c r="R58" s="1423"/>
      <c r="S58" s="1423"/>
      <c r="T58" s="1423"/>
    </row>
    <row r="59" spans="1:20" ht="18">
      <c r="A59" s="1448" t="s">
        <v>845</v>
      </c>
      <c r="B59" s="1423"/>
      <c r="C59" s="1422">
        <v>7</v>
      </c>
      <c r="D59" s="1422">
        <v>18</v>
      </c>
      <c r="E59" s="1422">
        <v>17.5</v>
      </c>
      <c r="F59" s="1422">
        <v>0.5</v>
      </c>
      <c r="G59" s="1422" t="s">
        <v>488</v>
      </c>
      <c r="H59" s="1422" t="s">
        <v>529</v>
      </c>
      <c r="I59" s="1422"/>
      <c r="J59" s="1422"/>
      <c r="K59" s="1422"/>
      <c r="L59" s="1422" t="s">
        <v>38</v>
      </c>
      <c r="M59" s="1422" t="s">
        <v>403</v>
      </c>
      <c r="N59" s="1422">
        <v>6</v>
      </c>
      <c r="O59" s="1424">
        <v>4</v>
      </c>
      <c r="P59" s="1422">
        <v>2</v>
      </c>
      <c r="Q59" s="1423"/>
      <c r="R59" s="1423"/>
      <c r="S59" s="1423"/>
      <c r="T59" s="1423"/>
    </row>
    <row r="60" spans="1:20" ht="18">
      <c r="A60" s="1448" t="s">
        <v>648</v>
      </c>
      <c r="B60" s="1423"/>
      <c r="C60" s="1422">
        <v>8</v>
      </c>
      <c r="D60" s="1422">
        <v>13</v>
      </c>
      <c r="E60" s="1422">
        <v>14</v>
      </c>
      <c r="F60" s="1422">
        <v>1</v>
      </c>
      <c r="G60" s="1422" t="s">
        <v>452</v>
      </c>
      <c r="H60" s="1422" t="s">
        <v>529</v>
      </c>
      <c r="I60" s="1422"/>
      <c r="J60" s="1422"/>
      <c r="K60" s="1422"/>
      <c r="L60" s="1422" t="s">
        <v>849</v>
      </c>
      <c r="M60" s="1422" t="s">
        <v>403</v>
      </c>
      <c r="N60" s="1422">
        <v>13</v>
      </c>
      <c r="O60" s="1451">
        <v>6.5</v>
      </c>
      <c r="P60" s="1422">
        <v>6.5</v>
      </c>
      <c r="Q60" s="1423"/>
      <c r="R60" s="1423"/>
      <c r="S60" s="1423"/>
      <c r="T60" s="1423"/>
    </row>
    <row r="61" spans="1:20" ht="18">
      <c r="A61" s="1448" t="s">
        <v>355</v>
      </c>
      <c r="B61" s="1423"/>
      <c r="C61" s="1422">
        <v>9</v>
      </c>
      <c r="D61" s="1422">
        <v>20</v>
      </c>
      <c r="E61" s="1422">
        <v>13.3</v>
      </c>
      <c r="F61" s="1422">
        <v>0.8</v>
      </c>
      <c r="G61" s="1422" t="s">
        <v>488</v>
      </c>
      <c r="H61" s="1422" t="s">
        <v>529</v>
      </c>
      <c r="I61" s="1422"/>
      <c r="J61" s="1422"/>
      <c r="K61" s="1422"/>
      <c r="L61" s="1422" t="s">
        <v>37</v>
      </c>
      <c r="M61" s="1422" t="s">
        <v>403</v>
      </c>
      <c r="N61" s="1422">
        <v>10.4</v>
      </c>
      <c r="O61" s="1451">
        <v>6.2</v>
      </c>
      <c r="P61" s="1422">
        <v>4.2</v>
      </c>
      <c r="Q61" s="1423"/>
      <c r="R61" s="1423"/>
      <c r="S61" s="1423"/>
      <c r="T61" s="1423"/>
    </row>
    <row r="62" spans="1:20" ht="18">
      <c r="A62" s="1448" t="s">
        <v>648</v>
      </c>
      <c r="B62" s="1423"/>
      <c r="C62" s="1422">
        <v>10</v>
      </c>
      <c r="D62" s="1422">
        <v>13</v>
      </c>
      <c r="E62" s="1422">
        <v>14.3</v>
      </c>
      <c r="F62" s="1422">
        <v>0.6</v>
      </c>
      <c r="G62" s="1422" t="s">
        <v>452</v>
      </c>
      <c r="H62" s="1422" t="s">
        <v>529</v>
      </c>
      <c r="I62" s="1422"/>
      <c r="J62" s="1422"/>
      <c r="K62" s="1422"/>
      <c r="L62" s="1422" t="s">
        <v>849</v>
      </c>
      <c r="M62" s="1422" t="s">
        <v>403</v>
      </c>
      <c r="N62" s="1422">
        <v>7.8</v>
      </c>
      <c r="O62" s="1451">
        <v>3.9</v>
      </c>
      <c r="P62" s="1422">
        <v>3.9</v>
      </c>
      <c r="Q62" s="1423"/>
      <c r="R62" s="1423"/>
      <c r="S62" s="1423"/>
      <c r="T62" s="1423"/>
    </row>
    <row r="63" spans="1:20" ht="14.25">
      <c r="A63" s="1389" t="s">
        <v>837</v>
      </c>
      <c r="B63" s="53"/>
      <c r="C63" s="53"/>
      <c r="D63" s="53"/>
      <c r="E63" s="53"/>
      <c r="F63" s="1425">
        <f>F62+F61+F60+F59+F58+F57+F56+F55+F54+F53</f>
        <v>8</v>
      </c>
      <c r="G63" s="117"/>
      <c r="H63" s="117"/>
      <c r="I63" s="117"/>
      <c r="J63" s="117"/>
      <c r="K63" s="117"/>
      <c r="L63" s="117"/>
      <c r="M63" s="117"/>
      <c r="N63" s="1426">
        <f>N62+N61+N60+N59+N58+N57+N56+N55+N54+N53</f>
        <v>100</v>
      </c>
      <c r="O63" s="1426">
        <f aca="true" t="shared" si="5" ref="O63:T63">O62+O61+O60+O59+O58+O57+O56+O55+O54+O53</f>
        <v>68.1</v>
      </c>
      <c r="P63" s="1426">
        <f t="shared" si="5"/>
        <v>31.900000000000002</v>
      </c>
      <c r="Q63" s="1426">
        <f t="shared" si="5"/>
        <v>0</v>
      </c>
      <c r="R63" s="1426">
        <f t="shared" si="5"/>
        <v>0</v>
      </c>
      <c r="S63" s="1426">
        <f t="shared" si="5"/>
        <v>0</v>
      </c>
      <c r="T63" s="1426">
        <f t="shared" si="5"/>
        <v>0</v>
      </c>
    </row>
    <row r="64" spans="1:19" ht="14.25">
      <c r="A64" s="504"/>
      <c r="B64" s="504"/>
      <c r="C64" s="504"/>
      <c r="D64" s="504"/>
      <c r="E64" s="504"/>
      <c r="F64" s="788"/>
      <c r="G64" s="1080" t="s">
        <v>840</v>
      </c>
      <c r="H64" s="784"/>
      <c r="I64" s="787"/>
      <c r="J64" s="504"/>
      <c r="K64" s="504"/>
      <c r="L64" s="504"/>
      <c r="M64" s="504"/>
      <c r="N64" s="504"/>
      <c r="O64" s="504"/>
      <c r="P64" s="504"/>
      <c r="Q64" s="504"/>
      <c r="R64" s="504"/>
      <c r="S64" s="504"/>
    </row>
    <row r="65" spans="1:20" ht="18">
      <c r="A65" s="1448" t="s">
        <v>649</v>
      </c>
      <c r="B65" s="1423"/>
      <c r="C65" s="1441">
        <v>1</v>
      </c>
      <c r="D65" s="1441">
        <v>1</v>
      </c>
      <c r="E65" s="1441">
        <v>7.4</v>
      </c>
      <c r="F65" s="1441">
        <v>0.9</v>
      </c>
      <c r="G65" s="1441" t="s">
        <v>452</v>
      </c>
      <c r="H65" s="1441" t="s">
        <v>529</v>
      </c>
      <c r="I65" s="1441"/>
      <c r="J65" s="1441"/>
      <c r="K65" s="1441"/>
      <c r="L65" s="1441" t="s">
        <v>38</v>
      </c>
      <c r="M65" s="1441" t="s">
        <v>403</v>
      </c>
      <c r="N65" s="1441">
        <v>6.5</v>
      </c>
      <c r="O65" s="1453">
        <v>4.8</v>
      </c>
      <c r="P65" s="1441">
        <v>1.7</v>
      </c>
      <c r="Q65" s="1441"/>
      <c r="R65" s="1423"/>
      <c r="S65" s="1423"/>
      <c r="T65" s="1423"/>
    </row>
    <row r="66" spans="1:20" ht="18">
      <c r="A66" s="1448" t="s">
        <v>649</v>
      </c>
      <c r="B66" s="1423"/>
      <c r="C66" s="1441">
        <v>2</v>
      </c>
      <c r="D66" s="1441">
        <v>1</v>
      </c>
      <c r="E66" s="1441" t="s">
        <v>1260</v>
      </c>
      <c r="F66" s="1441">
        <v>1</v>
      </c>
      <c r="G66" s="1441" t="s">
        <v>452</v>
      </c>
      <c r="H66" s="1441" t="s">
        <v>529</v>
      </c>
      <c r="I66" s="1441"/>
      <c r="J66" s="1441"/>
      <c r="K66" s="1441"/>
      <c r="L66" s="1441" t="s">
        <v>776</v>
      </c>
      <c r="M66" s="1441" t="s">
        <v>403</v>
      </c>
      <c r="N66" s="1441">
        <v>7.2</v>
      </c>
      <c r="O66" s="1445">
        <v>5.6</v>
      </c>
      <c r="P66" s="1441">
        <v>1.6</v>
      </c>
      <c r="Q66" s="1441"/>
      <c r="R66" s="1423"/>
      <c r="S66" s="1423"/>
      <c r="T66" s="1423"/>
    </row>
    <row r="67" spans="1:20" ht="18">
      <c r="A67" s="1448" t="s">
        <v>649</v>
      </c>
      <c r="B67" s="1423"/>
      <c r="C67" s="1441">
        <v>3</v>
      </c>
      <c r="D67" s="1441">
        <v>1</v>
      </c>
      <c r="E67" s="1441" t="s">
        <v>1261</v>
      </c>
      <c r="F67" s="1441">
        <v>1</v>
      </c>
      <c r="G67" s="1441" t="s">
        <v>452</v>
      </c>
      <c r="H67" s="1441" t="s">
        <v>529</v>
      </c>
      <c r="I67" s="1441"/>
      <c r="J67" s="1441"/>
      <c r="K67" s="1441"/>
      <c r="L67" s="1441" t="s">
        <v>776</v>
      </c>
      <c r="M67" s="1441" t="s">
        <v>403</v>
      </c>
      <c r="N67" s="1441">
        <v>7.3</v>
      </c>
      <c r="O67" s="1445">
        <v>5.7</v>
      </c>
      <c r="P67" s="1441">
        <v>1.6</v>
      </c>
      <c r="Q67" s="1441"/>
      <c r="R67" s="1423"/>
      <c r="S67" s="1423"/>
      <c r="T67" s="1423"/>
    </row>
    <row r="68" spans="1:20" ht="18">
      <c r="A68" s="1448" t="s">
        <v>649</v>
      </c>
      <c r="B68" s="1423"/>
      <c r="C68" s="1441">
        <v>4</v>
      </c>
      <c r="D68" s="1441">
        <v>1</v>
      </c>
      <c r="E68" s="1441" t="s">
        <v>1262</v>
      </c>
      <c r="F68" s="1441">
        <v>1</v>
      </c>
      <c r="G68" s="1441" t="s">
        <v>452</v>
      </c>
      <c r="H68" s="1441" t="s">
        <v>529</v>
      </c>
      <c r="I68" s="1441"/>
      <c r="J68" s="1441"/>
      <c r="K68" s="1441"/>
      <c r="L68" s="1441" t="s">
        <v>776</v>
      </c>
      <c r="M68" s="1441" t="s">
        <v>403</v>
      </c>
      <c r="N68" s="1441">
        <v>7.1</v>
      </c>
      <c r="O68" s="1453">
        <v>5.5</v>
      </c>
      <c r="P68" s="1441">
        <v>1.6</v>
      </c>
      <c r="Q68" s="1441"/>
      <c r="R68" s="1423"/>
      <c r="S68" s="1423"/>
      <c r="T68" s="1423"/>
    </row>
    <row r="69" spans="1:20" ht="18">
      <c r="A69" s="1448" t="s">
        <v>649</v>
      </c>
      <c r="B69" s="1423"/>
      <c r="C69" s="1441">
        <v>5</v>
      </c>
      <c r="D69" s="1441">
        <v>1</v>
      </c>
      <c r="E69" s="1441" t="s">
        <v>1263</v>
      </c>
      <c r="F69" s="1441">
        <v>1</v>
      </c>
      <c r="G69" s="1441" t="s">
        <v>452</v>
      </c>
      <c r="H69" s="1441" t="s">
        <v>529</v>
      </c>
      <c r="I69" s="1441"/>
      <c r="J69" s="1441"/>
      <c r="K69" s="1441"/>
      <c r="L69" s="1441" t="s">
        <v>776</v>
      </c>
      <c r="M69" s="1441" t="s">
        <v>403</v>
      </c>
      <c r="N69" s="1441">
        <v>7.1</v>
      </c>
      <c r="O69" s="1445">
        <v>5.4</v>
      </c>
      <c r="P69" s="1441">
        <v>1.7</v>
      </c>
      <c r="Q69" s="1441"/>
      <c r="R69" s="1423"/>
      <c r="S69" s="1423"/>
      <c r="T69" s="1423"/>
    </row>
    <row r="70" spans="1:20" ht="18">
      <c r="A70" s="1448" t="s">
        <v>649</v>
      </c>
      <c r="B70" s="1423"/>
      <c r="C70" s="1441">
        <v>6</v>
      </c>
      <c r="D70" s="1441">
        <v>2</v>
      </c>
      <c r="E70" s="1441">
        <v>4.1</v>
      </c>
      <c r="F70" s="1441">
        <v>1</v>
      </c>
      <c r="G70" s="1441" t="s">
        <v>452</v>
      </c>
      <c r="H70" s="1441" t="s">
        <v>529</v>
      </c>
      <c r="I70" s="1441"/>
      <c r="J70" s="1441"/>
      <c r="K70" s="1441"/>
      <c r="L70" s="1441" t="s">
        <v>1264</v>
      </c>
      <c r="M70" s="1441" t="s">
        <v>403</v>
      </c>
      <c r="N70" s="1441">
        <v>7.5</v>
      </c>
      <c r="O70" s="1445">
        <v>6.9</v>
      </c>
      <c r="P70" s="1441">
        <v>0.6</v>
      </c>
      <c r="Q70" s="1441"/>
      <c r="R70" s="1423"/>
      <c r="S70" s="1423"/>
      <c r="T70" s="1423"/>
    </row>
    <row r="71" spans="1:20" ht="18">
      <c r="A71" s="1448" t="s">
        <v>1265</v>
      </c>
      <c r="B71" s="1423"/>
      <c r="C71" s="1441">
        <v>7</v>
      </c>
      <c r="D71" s="1441">
        <v>19</v>
      </c>
      <c r="E71" s="1441">
        <v>25.3</v>
      </c>
      <c r="F71" s="1441">
        <v>1</v>
      </c>
      <c r="G71" s="1441" t="s">
        <v>452</v>
      </c>
      <c r="H71" s="1441" t="s">
        <v>529</v>
      </c>
      <c r="I71" s="1441"/>
      <c r="J71" s="1441"/>
      <c r="K71" s="1441"/>
      <c r="L71" s="1441" t="s">
        <v>38</v>
      </c>
      <c r="M71" s="1441" t="s">
        <v>403</v>
      </c>
      <c r="N71" s="1441">
        <v>7.5</v>
      </c>
      <c r="O71" s="1445">
        <v>5.6</v>
      </c>
      <c r="P71" s="1441">
        <v>1.9</v>
      </c>
      <c r="Q71" s="1441"/>
      <c r="R71" s="1423"/>
      <c r="S71" s="1423"/>
      <c r="T71" s="1423"/>
    </row>
    <row r="72" spans="1:20" ht="18">
      <c r="A72" s="1448" t="s">
        <v>1265</v>
      </c>
      <c r="B72" s="1423"/>
      <c r="C72" s="1441">
        <v>8</v>
      </c>
      <c r="D72" s="1441">
        <v>19</v>
      </c>
      <c r="E72" s="1441">
        <v>31</v>
      </c>
      <c r="F72" s="1441">
        <v>0.8</v>
      </c>
      <c r="G72" s="1441" t="s">
        <v>488</v>
      </c>
      <c r="H72" s="1441" t="s">
        <v>529</v>
      </c>
      <c r="I72" s="1441"/>
      <c r="J72" s="1441"/>
      <c r="K72" s="1441"/>
      <c r="L72" s="1441" t="s">
        <v>38</v>
      </c>
      <c r="M72" s="1441" t="s">
        <v>403</v>
      </c>
      <c r="N72" s="1441">
        <v>5.6</v>
      </c>
      <c r="O72" s="1445">
        <v>4</v>
      </c>
      <c r="P72" s="1441">
        <v>1.6</v>
      </c>
      <c r="Q72" s="1441"/>
      <c r="R72" s="1423"/>
      <c r="S72" s="1423"/>
      <c r="T72" s="1423"/>
    </row>
    <row r="73" spans="1:20" ht="14.25">
      <c r="A73" s="1389" t="s">
        <v>837</v>
      </c>
      <c r="B73" s="53"/>
      <c r="C73" s="53"/>
      <c r="D73" s="53"/>
      <c r="E73" s="53"/>
      <c r="F73" s="1425">
        <f>F72+F71+F70+F69+F68+F67+F66+F65</f>
        <v>7.7</v>
      </c>
      <c r="G73" s="117"/>
      <c r="H73" s="117"/>
      <c r="I73" s="117"/>
      <c r="J73" s="117"/>
      <c r="K73" s="117"/>
      <c r="L73" s="117"/>
      <c r="M73" s="117"/>
      <c r="N73" s="1426">
        <f>N72+N71+N70+N69+N68+N67+N66+N65</f>
        <v>55.800000000000004</v>
      </c>
      <c r="O73" s="1426">
        <f aca="true" t="shared" si="6" ref="O73:T73">O72+O71+O70+O69+O68+O67+O66+O65</f>
        <v>43.5</v>
      </c>
      <c r="P73" s="1426">
        <f t="shared" si="6"/>
        <v>12.299999999999999</v>
      </c>
      <c r="Q73" s="1426">
        <f t="shared" si="6"/>
        <v>0</v>
      </c>
      <c r="R73" s="1426">
        <f t="shared" si="6"/>
        <v>0</v>
      </c>
      <c r="S73" s="1426">
        <f t="shared" si="6"/>
        <v>0</v>
      </c>
      <c r="T73" s="1426">
        <f t="shared" si="6"/>
        <v>0</v>
      </c>
    </row>
    <row r="74" spans="1:19" ht="14.25">
      <c r="A74" s="504"/>
      <c r="B74" s="504"/>
      <c r="C74" s="504"/>
      <c r="D74" s="504"/>
      <c r="E74" s="504"/>
      <c r="F74" s="788"/>
      <c r="G74" s="1080" t="s">
        <v>838</v>
      </c>
      <c r="H74" s="784"/>
      <c r="I74" s="787"/>
      <c r="J74" s="504"/>
      <c r="K74" s="504"/>
      <c r="L74" s="504"/>
      <c r="M74" s="504"/>
      <c r="N74" s="504"/>
      <c r="O74" s="504"/>
      <c r="P74" s="504"/>
      <c r="Q74" s="504"/>
      <c r="R74" s="504"/>
      <c r="S74" s="504"/>
    </row>
    <row r="75" spans="1:20" ht="18">
      <c r="A75" s="1448" t="s">
        <v>839</v>
      </c>
      <c r="B75" s="1423"/>
      <c r="C75" s="1422">
        <v>1</v>
      </c>
      <c r="D75" s="1422">
        <v>10</v>
      </c>
      <c r="E75" s="1422">
        <v>7.1</v>
      </c>
      <c r="F75" s="531">
        <v>0.9</v>
      </c>
      <c r="G75" s="1422" t="s">
        <v>488</v>
      </c>
      <c r="H75" s="1422" t="s">
        <v>529</v>
      </c>
      <c r="I75" s="1422"/>
      <c r="J75" s="1422"/>
      <c r="K75" s="1422"/>
      <c r="L75" s="1422" t="s">
        <v>35</v>
      </c>
      <c r="M75" s="1422" t="s">
        <v>403</v>
      </c>
      <c r="N75" s="531">
        <v>14.8</v>
      </c>
      <c r="O75" s="1427">
        <v>14.8</v>
      </c>
      <c r="P75" s="531"/>
      <c r="Q75" s="531"/>
      <c r="R75" s="1423"/>
      <c r="S75" s="1423"/>
      <c r="T75" s="1423"/>
    </row>
    <row r="76" spans="1:20" ht="18">
      <c r="A76" s="1448" t="s">
        <v>839</v>
      </c>
      <c r="B76" s="1423"/>
      <c r="C76" s="1422">
        <v>2</v>
      </c>
      <c r="D76" s="1422">
        <v>12</v>
      </c>
      <c r="E76" s="1422">
        <v>11</v>
      </c>
      <c r="F76" s="531">
        <v>0.7</v>
      </c>
      <c r="G76" s="1422" t="s">
        <v>488</v>
      </c>
      <c r="H76" s="1422" t="s">
        <v>529</v>
      </c>
      <c r="I76" s="1422"/>
      <c r="J76" s="1422"/>
      <c r="K76" s="1422"/>
      <c r="L76" s="1422" t="s">
        <v>35</v>
      </c>
      <c r="M76" s="1422" t="s">
        <v>403</v>
      </c>
      <c r="N76" s="531">
        <v>11.9</v>
      </c>
      <c r="O76" s="1452">
        <v>11.9</v>
      </c>
      <c r="P76" s="531"/>
      <c r="Q76" s="531"/>
      <c r="R76" s="1423"/>
      <c r="S76" s="1423"/>
      <c r="T76" s="1423"/>
    </row>
    <row r="77" spans="1:20" ht="18">
      <c r="A77" s="1448" t="s">
        <v>1266</v>
      </c>
      <c r="B77" s="1423"/>
      <c r="C77" s="1422">
        <v>3</v>
      </c>
      <c r="D77" s="1422">
        <v>14</v>
      </c>
      <c r="E77" s="1422">
        <v>11.1</v>
      </c>
      <c r="F77" s="531">
        <v>1</v>
      </c>
      <c r="G77" s="1422" t="s">
        <v>488</v>
      </c>
      <c r="H77" s="1422" t="s">
        <v>529</v>
      </c>
      <c r="I77" s="1422"/>
      <c r="J77" s="1422"/>
      <c r="K77" s="1422"/>
      <c r="L77" s="1422" t="s">
        <v>35</v>
      </c>
      <c r="M77" s="1422" t="s">
        <v>403</v>
      </c>
      <c r="N77" s="531">
        <v>16.5</v>
      </c>
      <c r="O77" s="1427">
        <v>16.5</v>
      </c>
      <c r="P77" s="531"/>
      <c r="Q77" s="531"/>
      <c r="R77" s="1423"/>
      <c r="S77" s="1423"/>
      <c r="T77" s="1423"/>
    </row>
    <row r="78" spans="1:20" ht="18">
      <c r="A78" s="1448" t="s">
        <v>1266</v>
      </c>
      <c r="B78" s="1423"/>
      <c r="C78" s="1422">
        <v>4</v>
      </c>
      <c r="D78" s="1422">
        <v>19</v>
      </c>
      <c r="E78" s="1422">
        <v>7.1</v>
      </c>
      <c r="F78" s="531">
        <v>1</v>
      </c>
      <c r="G78" s="1422" t="s">
        <v>488</v>
      </c>
      <c r="H78" s="1422" t="s">
        <v>529</v>
      </c>
      <c r="I78" s="1422"/>
      <c r="J78" s="1422"/>
      <c r="K78" s="1422"/>
      <c r="L78" s="1422" t="s">
        <v>630</v>
      </c>
      <c r="M78" s="1422" t="s">
        <v>403</v>
      </c>
      <c r="N78" s="531">
        <v>15.5</v>
      </c>
      <c r="O78" s="1427">
        <v>13</v>
      </c>
      <c r="P78" s="531"/>
      <c r="Q78" s="531">
        <v>2.5</v>
      </c>
      <c r="R78" s="1423"/>
      <c r="S78" s="1423"/>
      <c r="T78" s="1423"/>
    </row>
    <row r="79" spans="1:20" ht="18">
      <c r="A79" s="1448" t="s">
        <v>1267</v>
      </c>
      <c r="B79" s="1423"/>
      <c r="C79" s="1422">
        <v>5</v>
      </c>
      <c r="D79" s="1422">
        <v>36</v>
      </c>
      <c r="E79" s="1422">
        <v>20.1</v>
      </c>
      <c r="F79" s="531">
        <v>0.6</v>
      </c>
      <c r="G79" s="1422" t="s">
        <v>488</v>
      </c>
      <c r="H79" s="1422" t="s">
        <v>529</v>
      </c>
      <c r="I79" s="1422"/>
      <c r="J79" s="1422"/>
      <c r="K79" s="1422"/>
      <c r="L79" s="1422" t="s">
        <v>35</v>
      </c>
      <c r="M79" s="1422" t="s">
        <v>403</v>
      </c>
      <c r="N79" s="531">
        <v>10.2</v>
      </c>
      <c r="O79" s="1427">
        <v>10.2</v>
      </c>
      <c r="P79" s="531"/>
      <c r="Q79" s="531"/>
      <c r="R79" s="1423"/>
      <c r="S79" s="1423"/>
      <c r="T79" s="1423"/>
    </row>
    <row r="80" spans="1:20" ht="18">
      <c r="A80" s="1448" t="s">
        <v>1266</v>
      </c>
      <c r="B80" s="1423"/>
      <c r="C80" s="1422">
        <v>6</v>
      </c>
      <c r="D80" s="1422">
        <v>15</v>
      </c>
      <c r="E80" s="1422">
        <v>10.2</v>
      </c>
      <c r="F80" s="531">
        <v>0.6</v>
      </c>
      <c r="G80" s="1422" t="s">
        <v>488</v>
      </c>
      <c r="H80" s="1422" t="s">
        <v>529</v>
      </c>
      <c r="I80" s="1422"/>
      <c r="J80" s="1422"/>
      <c r="K80" s="1422"/>
      <c r="L80" s="1422" t="s">
        <v>37</v>
      </c>
      <c r="M80" s="1422" t="s">
        <v>403</v>
      </c>
      <c r="N80" s="531">
        <v>9.9</v>
      </c>
      <c r="O80" s="1427">
        <v>6.2</v>
      </c>
      <c r="P80" s="531">
        <v>3.7</v>
      </c>
      <c r="Q80" s="531"/>
      <c r="R80" s="1423"/>
      <c r="S80" s="1423"/>
      <c r="T80" s="1423"/>
    </row>
    <row r="81" spans="1:20" ht="14.25">
      <c r="A81" s="53" t="s">
        <v>837</v>
      </c>
      <c r="B81" s="53"/>
      <c r="C81" s="53"/>
      <c r="D81" s="53"/>
      <c r="E81" s="53"/>
      <c r="F81" s="1390">
        <f>F80+F79+F78+F77+F76+F75</f>
        <v>4.800000000000001</v>
      </c>
      <c r="G81" s="53"/>
      <c r="H81" s="53"/>
      <c r="I81" s="53"/>
      <c r="J81" s="53"/>
      <c r="K81" s="53"/>
      <c r="L81" s="53"/>
      <c r="M81" s="53"/>
      <c r="N81" s="1388">
        <f>N80+N79+N78+N77+N76+N75</f>
        <v>78.8</v>
      </c>
      <c r="O81" s="1388">
        <f aca="true" t="shared" si="7" ref="O81:T81">O80+O79+O78+O77+O76+O75</f>
        <v>72.6</v>
      </c>
      <c r="P81" s="1388">
        <f t="shared" si="7"/>
        <v>3.7</v>
      </c>
      <c r="Q81" s="1388">
        <f t="shared" si="7"/>
        <v>2.5</v>
      </c>
      <c r="R81" s="1388">
        <f t="shared" si="7"/>
        <v>0</v>
      </c>
      <c r="S81" s="1388">
        <f t="shared" si="7"/>
        <v>0</v>
      </c>
      <c r="T81" s="1388">
        <f t="shared" si="7"/>
        <v>0</v>
      </c>
    </row>
    <row r="82" spans="1:19" ht="14.25">
      <c r="A82" s="2285" t="s">
        <v>848</v>
      </c>
      <c r="B82" s="2285"/>
      <c r="C82" s="2285"/>
      <c r="D82" s="2285"/>
      <c r="E82" s="2285"/>
      <c r="F82" s="2285"/>
      <c r="G82" s="2285"/>
      <c r="H82" s="2285"/>
      <c r="I82" s="2285"/>
      <c r="J82" s="2285"/>
      <c r="K82" s="2285"/>
      <c r="L82" s="2285"/>
      <c r="M82" s="2285"/>
      <c r="N82" s="2285"/>
      <c r="O82" s="2285"/>
      <c r="P82" s="2285"/>
      <c r="Q82" s="2285"/>
      <c r="R82" s="2285"/>
      <c r="S82" s="2285"/>
    </row>
    <row r="83" spans="1:20" ht="18">
      <c r="A83" s="1448" t="s">
        <v>1268</v>
      </c>
      <c r="B83" s="1423"/>
      <c r="C83" s="1422">
        <v>1</v>
      </c>
      <c r="D83" s="1422">
        <v>5</v>
      </c>
      <c r="E83" s="1422">
        <v>20.2</v>
      </c>
      <c r="F83" s="531">
        <v>0.4</v>
      </c>
      <c r="G83" s="1422" t="s">
        <v>452</v>
      </c>
      <c r="H83" s="1422" t="s">
        <v>529</v>
      </c>
      <c r="I83" s="1422"/>
      <c r="J83" s="1422"/>
      <c r="K83" s="1422"/>
      <c r="L83" s="1422" t="s">
        <v>1235</v>
      </c>
      <c r="M83" s="1422" t="s">
        <v>407</v>
      </c>
      <c r="N83" s="531">
        <v>4.8</v>
      </c>
      <c r="O83" s="1427">
        <v>1.8</v>
      </c>
      <c r="P83" s="531"/>
      <c r="Q83" s="531">
        <v>3</v>
      </c>
      <c r="R83" s="531"/>
      <c r="S83" s="1422"/>
      <c r="T83" s="1423"/>
    </row>
    <row r="84" spans="1:20" ht="18">
      <c r="A84" s="1448" t="s">
        <v>651</v>
      </c>
      <c r="B84" s="1423"/>
      <c r="C84" s="1422">
        <v>2</v>
      </c>
      <c r="D84" s="1422">
        <v>11</v>
      </c>
      <c r="E84" s="1422">
        <v>11</v>
      </c>
      <c r="F84" s="531">
        <v>1</v>
      </c>
      <c r="G84" s="1422" t="s">
        <v>488</v>
      </c>
      <c r="H84" s="1422" t="s">
        <v>529</v>
      </c>
      <c r="I84" s="1422"/>
      <c r="J84" s="1422"/>
      <c r="K84" s="1422"/>
      <c r="L84" s="1422" t="s">
        <v>1252</v>
      </c>
      <c r="M84" s="1422" t="s">
        <v>407</v>
      </c>
      <c r="N84" s="531">
        <v>13</v>
      </c>
      <c r="O84" s="1452">
        <v>3</v>
      </c>
      <c r="P84" s="531"/>
      <c r="Q84" s="531">
        <v>10</v>
      </c>
      <c r="R84" s="531"/>
      <c r="S84" s="1422"/>
      <c r="T84" s="1423"/>
    </row>
    <row r="85" spans="1:20" ht="18">
      <c r="A85" s="1448" t="s">
        <v>1268</v>
      </c>
      <c r="B85" s="1423"/>
      <c r="C85" s="1422">
        <v>3</v>
      </c>
      <c r="D85" s="1422">
        <v>5</v>
      </c>
      <c r="E85" s="1422">
        <v>20.1</v>
      </c>
      <c r="F85" s="531">
        <v>1</v>
      </c>
      <c r="G85" s="1422" t="s">
        <v>452</v>
      </c>
      <c r="H85" s="1422" t="s">
        <v>529</v>
      </c>
      <c r="I85" s="1422"/>
      <c r="J85" s="1422"/>
      <c r="K85" s="1422"/>
      <c r="L85" s="1422" t="s">
        <v>1235</v>
      </c>
      <c r="M85" s="1422" t="s">
        <v>407</v>
      </c>
      <c r="N85" s="531">
        <v>12.4</v>
      </c>
      <c r="O85" s="1427">
        <v>4.4</v>
      </c>
      <c r="P85" s="531"/>
      <c r="Q85" s="531">
        <v>8</v>
      </c>
      <c r="R85" s="531"/>
      <c r="S85" s="1422"/>
      <c r="T85" s="1423"/>
    </row>
    <row r="86" spans="1:20" ht="14.25">
      <c r="A86" s="1389" t="s">
        <v>837</v>
      </c>
      <c r="B86" s="53"/>
      <c r="C86" s="53"/>
      <c r="D86" s="53"/>
      <c r="E86" s="117"/>
      <c r="F86" s="1425">
        <f>F85+F84+F83</f>
        <v>2.4</v>
      </c>
      <c r="G86" s="117"/>
      <c r="H86" s="117"/>
      <c r="I86" s="117"/>
      <c r="J86" s="117"/>
      <c r="K86" s="117"/>
      <c r="L86" s="117"/>
      <c r="M86" s="117"/>
      <c r="N86" s="1426">
        <f>N85+N84+N83</f>
        <v>30.2</v>
      </c>
      <c r="O86" s="1426">
        <f aca="true" t="shared" si="8" ref="O86:T86">O85+O84+O83</f>
        <v>9.200000000000001</v>
      </c>
      <c r="P86" s="1426">
        <f t="shared" si="8"/>
        <v>0</v>
      </c>
      <c r="Q86" s="1426">
        <f t="shared" si="8"/>
        <v>21</v>
      </c>
      <c r="R86" s="1426">
        <f t="shared" si="8"/>
        <v>0</v>
      </c>
      <c r="S86" s="1426">
        <f t="shared" si="8"/>
        <v>0</v>
      </c>
      <c r="T86" s="1426">
        <f t="shared" si="8"/>
        <v>0</v>
      </c>
    </row>
    <row r="87" spans="1:19" ht="14.25">
      <c r="A87" s="2285" t="s">
        <v>836</v>
      </c>
      <c r="B87" s="2285"/>
      <c r="C87" s="2285"/>
      <c r="D87" s="2285"/>
      <c r="E87" s="2285"/>
      <c r="F87" s="2285"/>
      <c r="G87" s="2285"/>
      <c r="H87" s="2285"/>
      <c r="I87" s="2285"/>
      <c r="J87" s="2285"/>
      <c r="K87" s="2285"/>
      <c r="L87" s="2285"/>
      <c r="M87" s="2285"/>
      <c r="N87" s="2285"/>
      <c r="O87" s="2285"/>
      <c r="P87" s="2285"/>
      <c r="Q87" s="2285"/>
      <c r="R87" s="2285"/>
      <c r="S87" s="2285"/>
    </row>
    <row r="88" spans="1:20" ht="18">
      <c r="A88" s="1448" t="s">
        <v>652</v>
      </c>
      <c r="B88" s="1423"/>
      <c r="C88" s="1422">
        <v>1</v>
      </c>
      <c r="D88" s="1422">
        <v>2</v>
      </c>
      <c r="E88" s="1422">
        <v>7</v>
      </c>
      <c r="F88" s="1422">
        <v>0.4</v>
      </c>
      <c r="G88" s="1422" t="s">
        <v>452</v>
      </c>
      <c r="H88" s="1422" t="s">
        <v>529</v>
      </c>
      <c r="I88" s="1422"/>
      <c r="J88" s="1422"/>
      <c r="K88" s="1422"/>
      <c r="L88" s="1422" t="s">
        <v>849</v>
      </c>
      <c r="M88" s="1422" t="s">
        <v>403</v>
      </c>
      <c r="N88" s="531">
        <v>5.2</v>
      </c>
      <c r="O88" s="1427">
        <v>2.6</v>
      </c>
      <c r="P88" s="531">
        <v>2.6</v>
      </c>
      <c r="Q88" s="1423"/>
      <c r="R88" s="1423"/>
      <c r="S88" s="1423"/>
      <c r="T88" s="1423"/>
    </row>
    <row r="89" spans="1:20" ht="14.25">
      <c r="A89" s="1389" t="s">
        <v>837</v>
      </c>
      <c r="B89" s="53"/>
      <c r="C89" s="53"/>
      <c r="D89" s="53"/>
      <c r="E89" s="53"/>
      <c r="F89" s="1425">
        <f>F88</f>
        <v>0.4</v>
      </c>
      <c r="G89" s="117"/>
      <c r="H89" s="117"/>
      <c r="I89" s="117"/>
      <c r="J89" s="117"/>
      <c r="K89" s="117"/>
      <c r="L89" s="117"/>
      <c r="M89" s="117"/>
      <c r="N89" s="1426">
        <f>N88</f>
        <v>5.2</v>
      </c>
      <c r="O89" s="1426">
        <f aca="true" t="shared" si="9" ref="O89:T89">O88</f>
        <v>2.6</v>
      </c>
      <c r="P89" s="1426">
        <f t="shared" si="9"/>
        <v>2.6</v>
      </c>
      <c r="Q89" s="1426">
        <f t="shared" si="9"/>
        <v>0</v>
      </c>
      <c r="R89" s="1426">
        <f t="shared" si="9"/>
        <v>0</v>
      </c>
      <c r="S89" s="1426">
        <f t="shared" si="9"/>
        <v>0</v>
      </c>
      <c r="T89" s="1426">
        <f t="shared" si="9"/>
        <v>0</v>
      </c>
    </row>
    <row r="90" spans="1:19" ht="14.25">
      <c r="A90" s="2285" t="s">
        <v>850</v>
      </c>
      <c r="B90" s="2285"/>
      <c r="C90" s="2285"/>
      <c r="D90" s="2285"/>
      <c r="E90" s="2285"/>
      <c r="F90" s="2285"/>
      <c r="G90" s="2285"/>
      <c r="H90" s="2285"/>
      <c r="I90" s="2285"/>
      <c r="J90" s="2285"/>
      <c r="K90" s="2285"/>
      <c r="L90" s="2285"/>
      <c r="M90" s="2285"/>
      <c r="N90" s="2285"/>
      <c r="O90" s="2285"/>
      <c r="P90" s="2285"/>
      <c r="Q90" s="2285"/>
      <c r="R90" s="2285"/>
      <c r="S90" s="2285"/>
    </row>
    <row r="91" spans="1:20" ht="18">
      <c r="A91" s="1448" t="s">
        <v>852</v>
      </c>
      <c r="B91" s="1423"/>
      <c r="C91" s="1422">
        <v>1</v>
      </c>
      <c r="D91" s="1422">
        <v>20</v>
      </c>
      <c r="E91" s="1422">
        <v>14.1</v>
      </c>
      <c r="F91" s="1422">
        <v>1</v>
      </c>
      <c r="G91" s="1422" t="s">
        <v>452</v>
      </c>
      <c r="H91" s="1422" t="s">
        <v>529</v>
      </c>
      <c r="I91" s="1422"/>
      <c r="J91" s="1422"/>
      <c r="K91" s="1423"/>
      <c r="L91" s="1423" t="s">
        <v>33</v>
      </c>
      <c r="M91" s="1422" t="s">
        <v>403</v>
      </c>
      <c r="N91" s="1422">
        <v>11</v>
      </c>
      <c r="O91" s="1424">
        <v>10</v>
      </c>
      <c r="P91" s="1422">
        <v>1</v>
      </c>
      <c r="Q91" s="1422"/>
      <c r="R91" s="1423"/>
      <c r="S91" s="1423"/>
      <c r="T91" s="1423"/>
    </row>
    <row r="92" spans="1:20" ht="18">
      <c r="A92" s="1448" t="s">
        <v>852</v>
      </c>
      <c r="B92" s="1423"/>
      <c r="C92" s="1422">
        <v>2</v>
      </c>
      <c r="D92" s="1422">
        <v>20</v>
      </c>
      <c r="E92" s="1422">
        <v>14.2</v>
      </c>
      <c r="F92" s="1422">
        <v>1</v>
      </c>
      <c r="G92" s="1422" t="s">
        <v>488</v>
      </c>
      <c r="H92" s="1422" t="s">
        <v>529</v>
      </c>
      <c r="I92" s="1422"/>
      <c r="J92" s="1422"/>
      <c r="K92" s="1423"/>
      <c r="L92" s="1423" t="s">
        <v>33</v>
      </c>
      <c r="M92" s="1422" t="s">
        <v>403</v>
      </c>
      <c r="N92" s="1422">
        <v>11.3</v>
      </c>
      <c r="O92" s="1424">
        <v>10</v>
      </c>
      <c r="P92" s="1422">
        <v>1.3</v>
      </c>
      <c r="Q92" s="1422"/>
      <c r="R92" s="1423"/>
      <c r="S92" s="1423"/>
      <c r="T92" s="1423"/>
    </row>
    <row r="93" spans="1:20" ht="18">
      <c r="A93" s="1448" t="s">
        <v>775</v>
      </c>
      <c r="B93" s="1423"/>
      <c r="C93" s="1422">
        <v>3</v>
      </c>
      <c r="D93" s="1422">
        <v>2</v>
      </c>
      <c r="E93" s="1422">
        <v>7</v>
      </c>
      <c r="F93" s="1422">
        <v>1</v>
      </c>
      <c r="G93" s="1422" t="s">
        <v>488</v>
      </c>
      <c r="H93" s="1422" t="s">
        <v>529</v>
      </c>
      <c r="I93" s="1422"/>
      <c r="J93" s="1422"/>
      <c r="K93" s="1423"/>
      <c r="L93" s="1423" t="s">
        <v>1235</v>
      </c>
      <c r="M93" s="1422" t="s">
        <v>407</v>
      </c>
      <c r="N93" s="1422">
        <v>10.8</v>
      </c>
      <c r="O93" s="1424">
        <v>6.4</v>
      </c>
      <c r="P93" s="1422">
        <v>4.4</v>
      </c>
      <c r="Q93" s="1422"/>
      <c r="R93" s="1423"/>
      <c r="S93" s="1423"/>
      <c r="T93" s="1423"/>
    </row>
    <row r="94" spans="1:20" ht="18">
      <c r="A94" s="1448" t="s">
        <v>1269</v>
      </c>
      <c r="B94" s="1423"/>
      <c r="C94" s="1422">
        <v>4</v>
      </c>
      <c r="D94" s="1422">
        <v>5</v>
      </c>
      <c r="E94" s="1422">
        <v>8.1</v>
      </c>
      <c r="F94" s="1422">
        <v>1</v>
      </c>
      <c r="G94" s="1422" t="s">
        <v>452</v>
      </c>
      <c r="H94" s="1422" t="s">
        <v>529</v>
      </c>
      <c r="I94" s="1422"/>
      <c r="J94" s="1422"/>
      <c r="K94" s="1423"/>
      <c r="L94" s="1423" t="s">
        <v>1039</v>
      </c>
      <c r="M94" s="1422" t="s">
        <v>406</v>
      </c>
      <c r="N94" s="1422">
        <v>13.5</v>
      </c>
      <c r="O94" s="1451">
        <v>3.5</v>
      </c>
      <c r="P94" s="1422">
        <v>10</v>
      </c>
      <c r="Q94" s="1422"/>
      <c r="R94" s="1423"/>
      <c r="S94" s="1423"/>
      <c r="T94" s="1423"/>
    </row>
    <row r="95" spans="1:20" ht="18">
      <c r="A95" s="1448" t="s">
        <v>851</v>
      </c>
      <c r="B95" s="1423"/>
      <c r="C95" s="1422">
        <v>5</v>
      </c>
      <c r="D95" s="1422">
        <v>27</v>
      </c>
      <c r="E95" s="1422">
        <v>1.3</v>
      </c>
      <c r="F95" s="1422">
        <v>0.4</v>
      </c>
      <c r="G95" s="1422" t="s">
        <v>488</v>
      </c>
      <c r="H95" s="1422" t="s">
        <v>529</v>
      </c>
      <c r="I95" s="1422"/>
      <c r="J95" s="1422"/>
      <c r="K95" s="1423"/>
      <c r="L95" s="1423" t="s">
        <v>846</v>
      </c>
      <c r="M95" s="1422" t="s">
        <v>406</v>
      </c>
      <c r="N95" s="1422">
        <v>4.8</v>
      </c>
      <c r="O95" s="1424">
        <v>1</v>
      </c>
      <c r="P95" s="1422">
        <v>3.8</v>
      </c>
      <c r="Q95" s="1422"/>
      <c r="R95" s="1423"/>
      <c r="S95" s="1423"/>
      <c r="T95" s="1423"/>
    </row>
    <row r="96" spans="1:20" ht="18">
      <c r="A96" s="1448" t="s">
        <v>852</v>
      </c>
      <c r="B96" s="1423"/>
      <c r="C96" s="1422">
        <v>6</v>
      </c>
      <c r="D96" s="1422">
        <v>7</v>
      </c>
      <c r="E96" s="1422">
        <v>7.2</v>
      </c>
      <c r="F96" s="1422">
        <v>0.9</v>
      </c>
      <c r="G96" s="1422" t="s">
        <v>488</v>
      </c>
      <c r="H96" s="1422" t="s">
        <v>529</v>
      </c>
      <c r="I96" s="1422"/>
      <c r="J96" s="1422"/>
      <c r="K96" s="1423"/>
      <c r="L96" s="1423" t="s">
        <v>38</v>
      </c>
      <c r="M96" s="1422" t="s">
        <v>403</v>
      </c>
      <c r="N96" s="1422">
        <v>9.9</v>
      </c>
      <c r="O96" s="1424">
        <v>6.5</v>
      </c>
      <c r="P96" s="1422">
        <v>3.4</v>
      </c>
      <c r="Q96" s="1422"/>
      <c r="R96" s="1423"/>
      <c r="S96" s="1423"/>
      <c r="T96" s="1423"/>
    </row>
    <row r="97" spans="1:20" ht="18">
      <c r="A97" s="1448" t="s">
        <v>853</v>
      </c>
      <c r="B97" s="1423"/>
      <c r="C97" s="1422">
        <v>7</v>
      </c>
      <c r="D97" s="1422">
        <v>12</v>
      </c>
      <c r="E97" s="1422">
        <v>4.1</v>
      </c>
      <c r="F97" s="1422">
        <v>0.8</v>
      </c>
      <c r="G97" s="1422" t="s">
        <v>488</v>
      </c>
      <c r="H97" s="1422" t="s">
        <v>529</v>
      </c>
      <c r="I97" s="1422"/>
      <c r="J97" s="1422"/>
      <c r="K97" s="1423"/>
      <c r="L97" s="1423" t="s">
        <v>1039</v>
      </c>
      <c r="M97" s="1422" t="s">
        <v>406</v>
      </c>
      <c r="N97" s="1422">
        <v>10.4</v>
      </c>
      <c r="O97" s="1451">
        <v>2.4</v>
      </c>
      <c r="P97" s="1422">
        <v>8</v>
      </c>
      <c r="Q97" s="1422"/>
      <c r="R97" s="1423"/>
      <c r="S97" s="1423"/>
      <c r="T97" s="1423"/>
    </row>
    <row r="98" spans="1:20" ht="18">
      <c r="A98" s="1448" t="s">
        <v>852</v>
      </c>
      <c r="B98" s="1423"/>
      <c r="C98" s="1422">
        <v>8</v>
      </c>
      <c r="D98" s="1422">
        <v>20</v>
      </c>
      <c r="E98" s="1422">
        <v>10</v>
      </c>
      <c r="F98" s="1422">
        <v>1</v>
      </c>
      <c r="G98" s="1422" t="s">
        <v>488</v>
      </c>
      <c r="H98" s="1422" t="s">
        <v>529</v>
      </c>
      <c r="I98" s="1422"/>
      <c r="J98" s="1422"/>
      <c r="K98" s="1423"/>
      <c r="L98" s="1423" t="s">
        <v>776</v>
      </c>
      <c r="M98" s="1422" t="s">
        <v>403</v>
      </c>
      <c r="N98" s="1422">
        <v>11.9</v>
      </c>
      <c r="O98" s="1424">
        <v>9</v>
      </c>
      <c r="P98" s="1422">
        <v>2.9</v>
      </c>
      <c r="Q98" s="1422"/>
      <c r="R98" s="1423"/>
      <c r="S98" s="1423"/>
      <c r="T98" s="1423"/>
    </row>
    <row r="99" spans="1:20" ht="18">
      <c r="A99" s="1448" t="s">
        <v>852</v>
      </c>
      <c r="B99" s="1423"/>
      <c r="C99" s="1422">
        <v>9</v>
      </c>
      <c r="D99" s="1422">
        <v>20</v>
      </c>
      <c r="E99" s="1422">
        <v>13.4</v>
      </c>
      <c r="F99" s="1422">
        <v>0.7</v>
      </c>
      <c r="G99" s="1422" t="s">
        <v>452</v>
      </c>
      <c r="H99" s="1422" t="s">
        <v>529</v>
      </c>
      <c r="I99" s="1422"/>
      <c r="J99" s="1422"/>
      <c r="K99" s="1423"/>
      <c r="L99" s="1423" t="s">
        <v>33</v>
      </c>
      <c r="M99" s="1422" t="s">
        <v>403</v>
      </c>
      <c r="N99" s="1422">
        <v>8.4</v>
      </c>
      <c r="O99" s="1424">
        <v>7.4</v>
      </c>
      <c r="P99" s="1422">
        <v>1</v>
      </c>
      <c r="Q99" s="1422"/>
      <c r="R99" s="1423"/>
      <c r="S99" s="1423"/>
      <c r="T99" s="1423"/>
    </row>
    <row r="100" spans="1:20" ht="18">
      <c r="A100" s="1448" t="s">
        <v>1270</v>
      </c>
      <c r="B100" s="1423"/>
      <c r="C100" s="1422">
        <v>10</v>
      </c>
      <c r="D100" s="1422">
        <v>22</v>
      </c>
      <c r="E100" s="1422">
        <v>6.9</v>
      </c>
      <c r="F100" s="1422">
        <v>0.9</v>
      </c>
      <c r="G100" s="1422" t="s">
        <v>452</v>
      </c>
      <c r="H100" s="1422" t="s">
        <v>529</v>
      </c>
      <c r="I100" s="1422"/>
      <c r="J100" s="1422"/>
      <c r="K100" s="1423"/>
      <c r="L100" s="1423" t="s">
        <v>1039</v>
      </c>
      <c r="M100" s="1422" t="s">
        <v>406</v>
      </c>
      <c r="N100" s="1422">
        <v>10.8</v>
      </c>
      <c r="O100" s="1451">
        <v>2.8</v>
      </c>
      <c r="P100" s="1422">
        <v>8</v>
      </c>
      <c r="Q100" s="1422"/>
      <c r="R100" s="1423"/>
      <c r="S100" s="1423"/>
      <c r="T100" s="1423"/>
    </row>
    <row r="101" spans="1:20" ht="18">
      <c r="A101" s="1448" t="s">
        <v>852</v>
      </c>
      <c r="B101" s="1423"/>
      <c r="C101" s="1422">
        <v>11</v>
      </c>
      <c r="D101" s="1422">
        <v>20</v>
      </c>
      <c r="E101" s="1422">
        <v>10.2</v>
      </c>
      <c r="F101" s="1422">
        <v>1</v>
      </c>
      <c r="G101" s="1422" t="s">
        <v>452</v>
      </c>
      <c r="H101" s="1422" t="s">
        <v>529</v>
      </c>
      <c r="I101" s="1422"/>
      <c r="J101" s="1422"/>
      <c r="K101" s="1423"/>
      <c r="L101" s="1423" t="s">
        <v>35</v>
      </c>
      <c r="M101" s="1422" t="s">
        <v>403</v>
      </c>
      <c r="N101" s="1422">
        <v>12.5</v>
      </c>
      <c r="O101" s="1424">
        <v>12.5</v>
      </c>
      <c r="P101" s="1422"/>
      <c r="Q101" s="1422"/>
      <c r="R101" s="1423"/>
      <c r="S101" s="1423"/>
      <c r="T101" s="1423"/>
    </row>
    <row r="102" spans="1:20" ht="18">
      <c r="A102" s="1448" t="s">
        <v>851</v>
      </c>
      <c r="B102" s="1423"/>
      <c r="C102" s="1422">
        <v>12</v>
      </c>
      <c r="D102" s="1422">
        <v>25</v>
      </c>
      <c r="E102" s="1422">
        <v>3.4</v>
      </c>
      <c r="F102" s="1422">
        <v>1</v>
      </c>
      <c r="G102" s="1422" t="s">
        <v>488</v>
      </c>
      <c r="H102" s="1422" t="s">
        <v>529</v>
      </c>
      <c r="I102" s="1422"/>
      <c r="J102" s="1422"/>
      <c r="K102" s="1423"/>
      <c r="L102" s="1423" t="s">
        <v>33</v>
      </c>
      <c r="M102" s="1422" t="s">
        <v>403</v>
      </c>
      <c r="N102" s="1422">
        <v>13</v>
      </c>
      <c r="O102" s="1424">
        <v>11</v>
      </c>
      <c r="P102" s="1422">
        <v>2</v>
      </c>
      <c r="Q102" s="1422"/>
      <c r="R102" s="1423"/>
      <c r="S102" s="1423"/>
      <c r="T102" s="1423"/>
    </row>
    <row r="103" spans="1:20" ht="18">
      <c r="A103" s="1448" t="s">
        <v>852</v>
      </c>
      <c r="B103" s="1423"/>
      <c r="C103" s="1422">
        <v>13</v>
      </c>
      <c r="D103" s="1422">
        <v>20</v>
      </c>
      <c r="E103" s="1422">
        <v>10</v>
      </c>
      <c r="F103" s="1422">
        <v>1</v>
      </c>
      <c r="G103" s="1422" t="s">
        <v>452</v>
      </c>
      <c r="H103" s="1422" t="s">
        <v>529</v>
      </c>
      <c r="I103" s="1422"/>
      <c r="J103" s="1422"/>
      <c r="K103" s="1423"/>
      <c r="L103" s="1423" t="s">
        <v>35</v>
      </c>
      <c r="M103" s="1422" t="s">
        <v>403</v>
      </c>
      <c r="N103" s="1422">
        <v>13.2</v>
      </c>
      <c r="O103" s="1451">
        <v>13.2</v>
      </c>
      <c r="P103" s="1422"/>
      <c r="Q103" s="1422"/>
      <c r="R103" s="1423"/>
      <c r="S103" s="1423"/>
      <c r="T103" s="1423"/>
    </row>
    <row r="104" spans="1:20" ht="18">
      <c r="A104" s="1448" t="s">
        <v>853</v>
      </c>
      <c r="B104" s="1423"/>
      <c r="C104" s="1422">
        <v>14</v>
      </c>
      <c r="D104" s="1422">
        <v>15</v>
      </c>
      <c r="E104" s="1422">
        <v>3.1</v>
      </c>
      <c r="F104" s="1422">
        <v>1</v>
      </c>
      <c r="G104" s="1422" t="s">
        <v>488</v>
      </c>
      <c r="H104" s="1422" t="s">
        <v>529</v>
      </c>
      <c r="I104" s="1422"/>
      <c r="J104" s="1422"/>
      <c r="K104" s="1423"/>
      <c r="L104" s="1423" t="s">
        <v>1039</v>
      </c>
      <c r="M104" s="1422" t="s">
        <v>406</v>
      </c>
      <c r="N104" s="1422">
        <v>12</v>
      </c>
      <c r="O104" s="1424">
        <v>2</v>
      </c>
      <c r="P104" s="1422">
        <v>10</v>
      </c>
      <c r="Q104" s="1422"/>
      <c r="R104" s="1423"/>
      <c r="S104" s="1423"/>
      <c r="T104" s="1423"/>
    </row>
    <row r="105" spans="1:20" ht="18">
      <c r="A105" s="1448" t="s">
        <v>775</v>
      </c>
      <c r="B105" s="1423"/>
      <c r="C105" s="1422">
        <v>15</v>
      </c>
      <c r="D105" s="1422">
        <v>2</v>
      </c>
      <c r="E105" s="1422">
        <v>7.3</v>
      </c>
      <c r="F105" s="1422">
        <v>0.9</v>
      </c>
      <c r="G105" s="1422" t="s">
        <v>452</v>
      </c>
      <c r="H105" s="1422" t="s">
        <v>529</v>
      </c>
      <c r="I105" s="1422"/>
      <c r="J105" s="1422"/>
      <c r="K105" s="1423"/>
      <c r="L105" s="1423" t="s">
        <v>1271</v>
      </c>
      <c r="M105" s="1422" t="s">
        <v>407</v>
      </c>
      <c r="N105" s="1422">
        <v>10.8</v>
      </c>
      <c r="O105" s="1424">
        <v>3</v>
      </c>
      <c r="P105" s="1422">
        <v>2.8</v>
      </c>
      <c r="Q105" s="1422">
        <v>5</v>
      </c>
      <c r="R105" s="1423"/>
      <c r="S105" s="1423"/>
      <c r="T105" s="1423"/>
    </row>
    <row r="106" spans="1:20" ht="18">
      <c r="A106" s="1448" t="s">
        <v>853</v>
      </c>
      <c r="B106" s="1423"/>
      <c r="C106" s="1422">
        <v>16</v>
      </c>
      <c r="D106" s="1422">
        <v>10</v>
      </c>
      <c r="E106" s="1422">
        <v>10.1</v>
      </c>
      <c r="F106" s="1422">
        <v>1</v>
      </c>
      <c r="G106" s="1422" t="s">
        <v>452</v>
      </c>
      <c r="H106" s="1422" t="s">
        <v>529</v>
      </c>
      <c r="I106" s="1422"/>
      <c r="J106" s="1422"/>
      <c r="K106" s="1423"/>
      <c r="L106" s="1423" t="s">
        <v>847</v>
      </c>
      <c r="M106" s="1422" t="s">
        <v>406</v>
      </c>
      <c r="N106" s="1422">
        <v>13</v>
      </c>
      <c r="O106" s="1451">
        <v>4</v>
      </c>
      <c r="P106" s="1422">
        <v>9</v>
      </c>
      <c r="Q106" s="1422"/>
      <c r="R106" s="1423"/>
      <c r="S106" s="1423"/>
      <c r="T106" s="1423"/>
    </row>
    <row r="107" spans="1:20" ht="18">
      <c r="A107" s="1448" t="s">
        <v>1270</v>
      </c>
      <c r="B107" s="1423"/>
      <c r="C107" s="1422">
        <v>17</v>
      </c>
      <c r="D107" s="1422">
        <v>18</v>
      </c>
      <c r="E107" s="1422">
        <v>8.2</v>
      </c>
      <c r="F107" s="1422">
        <v>0.9</v>
      </c>
      <c r="G107" s="1422" t="s">
        <v>452</v>
      </c>
      <c r="H107" s="1422" t="s">
        <v>529</v>
      </c>
      <c r="I107" s="1422"/>
      <c r="J107" s="1422"/>
      <c r="K107" s="1423"/>
      <c r="L107" s="1423" t="s">
        <v>846</v>
      </c>
      <c r="M107" s="1422" t="s">
        <v>406</v>
      </c>
      <c r="N107" s="1422">
        <v>13</v>
      </c>
      <c r="O107" s="1424">
        <v>5</v>
      </c>
      <c r="P107" s="1422">
        <v>8</v>
      </c>
      <c r="Q107" s="1422"/>
      <c r="R107" s="1423"/>
      <c r="S107" s="1423"/>
      <c r="T107" s="1423"/>
    </row>
    <row r="108" spans="1:20" ht="14.25">
      <c r="A108" s="1389" t="s">
        <v>394</v>
      </c>
      <c r="B108" s="53"/>
      <c r="C108" s="53"/>
      <c r="D108" s="53"/>
      <c r="E108" s="53"/>
      <c r="F108" s="1425">
        <f>F107+F106+F105+F104+F103+F102+F101+F100+F99+F98+F97+F96+F95+F94+F93+F92+F91</f>
        <v>15.500000000000002</v>
      </c>
      <c r="G108" s="53"/>
      <c r="H108" s="53"/>
      <c r="I108" s="53"/>
      <c r="J108" s="53"/>
      <c r="K108" s="53"/>
      <c r="L108" s="53"/>
      <c r="M108" s="53"/>
      <c r="N108" s="1426">
        <f>N107+N106+N105+N104+N103+N102+N101+N100+N99+N98+N97+N96+N95+N94+N93+N92+N91</f>
        <v>190.30000000000004</v>
      </c>
      <c r="O108" s="1426">
        <f aca="true" t="shared" si="10" ref="O108:T108">O107+O106+O105+O104+O103+O102+O101+O100+O99+O98+O97+O96+O95+O94+O93+O92+O91</f>
        <v>109.70000000000002</v>
      </c>
      <c r="P108" s="1426">
        <f t="shared" si="10"/>
        <v>75.6</v>
      </c>
      <c r="Q108" s="1426">
        <f t="shared" si="10"/>
        <v>5</v>
      </c>
      <c r="R108" s="1426">
        <f t="shared" si="10"/>
        <v>0</v>
      </c>
      <c r="S108" s="1426">
        <f t="shared" si="10"/>
        <v>0</v>
      </c>
      <c r="T108" s="1426">
        <f t="shared" si="10"/>
        <v>0</v>
      </c>
    </row>
    <row r="109" spans="1:20" ht="14.25">
      <c r="A109" s="786" t="s">
        <v>394</v>
      </c>
      <c r="B109" s="786"/>
      <c r="C109" s="786"/>
      <c r="D109" s="786"/>
      <c r="E109" s="786"/>
      <c r="F109" s="1454">
        <f>F108+F89+F86+F81+F73+F63+F51</f>
        <v>42</v>
      </c>
      <c r="G109" s="786"/>
      <c r="H109" s="786"/>
      <c r="I109" s="786"/>
      <c r="J109" s="786"/>
      <c r="K109" s="786"/>
      <c r="L109" s="786"/>
      <c r="M109" s="786"/>
      <c r="N109" s="1449">
        <f>N108+N89+N86+N81+N73+N63+N51</f>
        <v>505.6</v>
      </c>
      <c r="O109" s="1449">
        <f aca="true" t="shared" si="11" ref="O109:T109">O108+O89+O86+O81+O73+O63+O51</f>
        <v>345.90000000000003</v>
      </c>
      <c r="P109" s="1449">
        <f t="shared" si="11"/>
        <v>128.7</v>
      </c>
      <c r="Q109" s="1449">
        <f t="shared" si="11"/>
        <v>31</v>
      </c>
      <c r="R109" s="1449">
        <f t="shared" si="11"/>
        <v>0</v>
      </c>
      <c r="S109" s="1449">
        <f t="shared" si="11"/>
        <v>0</v>
      </c>
      <c r="T109" s="1449">
        <f t="shared" si="11"/>
        <v>0</v>
      </c>
    </row>
  </sheetData>
  <sheetProtection/>
  <mergeCells count="50">
    <mergeCell ref="A5:B11"/>
    <mergeCell ref="C5:C11"/>
    <mergeCell ref="D5:D11"/>
    <mergeCell ref="I5:J5"/>
    <mergeCell ref="I6:I11"/>
    <mergeCell ref="H5:H11"/>
    <mergeCell ref="Q7:Q11"/>
    <mergeCell ref="R7:R11"/>
    <mergeCell ref="J6:J11"/>
    <mergeCell ref="N6:N11"/>
    <mergeCell ref="O6:T6"/>
    <mergeCell ref="O7:O11"/>
    <mergeCell ref="P7:P11"/>
    <mergeCell ref="S7:S11"/>
    <mergeCell ref="A36:S36"/>
    <mergeCell ref="M5:M11"/>
    <mergeCell ref="N5:T5"/>
    <mergeCell ref="A13:T13"/>
    <mergeCell ref="K5:K11"/>
    <mergeCell ref="T7:T11"/>
    <mergeCell ref="L5:L11"/>
    <mergeCell ref="E5:E11"/>
    <mergeCell ref="F5:F11"/>
    <mergeCell ref="G5:G11"/>
    <mergeCell ref="A38:A44"/>
    <mergeCell ref="B38:B44"/>
    <mergeCell ref="C38:C44"/>
    <mergeCell ref="D38:D44"/>
    <mergeCell ref="H38:H44"/>
    <mergeCell ref="I38:J38"/>
    <mergeCell ref="M38:M44"/>
    <mergeCell ref="E38:E44"/>
    <mergeCell ref="F38:F44"/>
    <mergeCell ref="G38:G44"/>
    <mergeCell ref="A90:S90"/>
    <mergeCell ref="Q40:Q44"/>
    <mergeCell ref="R40:R44"/>
    <mergeCell ref="S40:S44"/>
    <mergeCell ref="O40:O44"/>
    <mergeCell ref="A87:S87"/>
    <mergeCell ref="A82:S82"/>
    <mergeCell ref="K38:K44"/>
    <mergeCell ref="L38:L44"/>
    <mergeCell ref="I39:I44"/>
    <mergeCell ref="N38:T38"/>
    <mergeCell ref="J39:J44"/>
    <mergeCell ref="N39:N44"/>
    <mergeCell ref="O39:T39"/>
    <mergeCell ref="T40:T44"/>
    <mergeCell ref="P40:P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77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15.7109375" style="0" customWidth="1"/>
    <col min="2" max="2" width="6.140625" style="0" customWidth="1"/>
    <col min="3" max="4" width="7.00390625" style="0" customWidth="1"/>
    <col min="5" max="5" width="6.8515625" style="0" customWidth="1"/>
    <col min="6" max="6" width="12.00390625" style="0" customWidth="1"/>
    <col min="8" max="9" width="11.7109375" style="0" customWidth="1"/>
    <col min="10" max="10" width="8.57421875" style="0" customWidth="1"/>
    <col min="11" max="11" width="22.57421875" style="0" customWidth="1"/>
    <col min="12" max="13" width="6.57421875" style="0" customWidth="1"/>
    <col min="14" max="14" width="6.7109375" style="0" customWidth="1"/>
    <col min="15" max="15" width="6.140625" style="0" customWidth="1"/>
    <col min="16" max="16" width="6.57421875" style="0" customWidth="1"/>
    <col min="17" max="20" width="6.7109375" style="0" customWidth="1"/>
    <col min="21" max="21" width="6.00390625" style="0" customWidth="1"/>
    <col min="22" max="22" width="6.140625" style="0" customWidth="1"/>
    <col min="23" max="23" width="5.8515625" style="0" customWidth="1"/>
    <col min="24" max="24" width="5.7109375" style="0" customWidth="1"/>
    <col min="25" max="25" width="6.28125" style="0" customWidth="1"/>
    <col min="26" max="26" width="6.421875" style="0" customWidth="1"/>
  </cols>
  <sheetData>
    <row r="1" spans="1:26" ht="18">
      <c r="A1" s="1945" t="s">
        <v>366</v>
      </c>
      <c r="B1" s="1945"/>
      <c r="C1" s="1945"/>
      <c r="D1" s="1945"/>
      <c r="E1" s="1945"/>
      <c r="F1" s="1945"/>
      <c r="G1" s="1945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T1" s="1945"/>
      <c r="U1" s="1945"/>
      <c r="V1" s="1945"/>
      <c r="W1" s="1945"/>
      <c r="X1" s="1945"/>
      <c r="Y1" s="1945"/>
      <c r="Z1" s="1945"/>
    </row>
    <row r="2" spans="1:26" ht="18">
      <c r="A2" s="1946" t="s">
        <v>1190</v>
      </c>
      <c r="B2" s="1946"/>
      <c r="C2" s="1946"/>
      <c r="D2" s="1946"/>
      <c r="E2" s="1946"/>
      <c r="F2" s="1946"/>
      <c r="G2" s="1946"/>
      <c r="H2" s="1946"/>
      <c r="I2" s="1946"/>
      <c r="J2" s="1946"/>
      <c r="K2" s="1946"/>
      <c r="L2" s="1946"/>
      <c r="M2" s="1946"/>
      <c r="N2" s="1946"/>
      <c r="O2" s="1946"/>
      <c r="P2" s="1946"/>
      <c r="Q2" s="1946"/>
      <c r="R2" s="1946"/>
      <c r="S2" s="1946"/>
      <c r="T2" s="1946"/>
      <c r="U2" s="1946"/>
      <c r="V2" s="1946"/>
      <c r="W2" s="1946"/>
      <c r="X2" s="1946"/>
      <c r="Y2" s="1946"/>
      <c r="Z2" s="1946"/>
    </row>
    <row r="3" spans="1:26" ht="15">
      <c r="A3" s="1947" t="s">
        <v>367</v>
      </c>
      <c r="B3" s="1947"/>
      <c r="C3" s="1947"/>
      <c r="D3" s="1947"/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1947"/>
      <c r="Q3" s="1947"/>
      <c r="R3" s="1947"/>
      <c r="S3" s="1947"/>
      <c r="T3" s="1947"/>
      <c r="U3" s="1947"/>
      <c r="V3" s="1947"/>
      <c r="W3" s="1947"/>
      <c r="X3" s="1947"/>
      <c r="Y3" s="52"/>
      <c r="Z3" s="52"/>
    </row>
    <row r="4" spans="1:26" ht="15" customHeight="1">
      <c r="A4" s="124"/>
      <c r="B4" s="125"/>
      <c r="C4" s="125"/>
      <c r="D4" s="125"/>
      <c r="E4" s="125"/>
      <c r="F4" s="124"/>
      <c r="G4" s="125"/>
      <c r="H4" s="126"/>
      <c r="I4" s="127"/>
      <c r="J4" s="125"/>
      <c r="K4" s="125"/>
      <c r="L4" s="1948" t="s">
        <v>368</v>
      </c>
      <c r="M4" s="1949"/>
      <c r="N4" s="1949"/>
      <c r="O4" s="1949"/>
      <c r="P4" s="1949"/>
      <c r="Q4" s="1949"/>
      <c r="R4" s="1949"/>
      <c r="S4" s="1949"/>
      <c r="T4" s="1949"/>
      <c r="U4" s="1948" t="s">
        <v>369</v>
      </c>
      <c r="V4" s="1949"/>
      <c r="W4" s="1949"/>
      <c r="X4" s="1949"/>
      <c r="Y4" s="1949"/>
      <c r="Z4" s="1950"/>
    </row>
    <row r="5" spans="1:26" ht="15" customHeight="1">
      <c r="A5" s="128" t="s">
        <v>370</v>
      </c>
      <c r="B5" s="128" t="s">
        <v>371</v>
      </c>
      <c r="C5" s="128" t="s">
        <v>371</v>
      </c>
      <c r="D5" s="128" t="s">
        <v>372</v>
      </c>
      <c r="E5" s="128" t="s">
        <v>373</v>
      </c>
      <c r="F5" s="128" t="s">
        <v>374</v>
      </c>
      <c r="G5" s="128" t="s">
        <v>375</v>
      </c>
      <c r="H5" s="1953" t="s">
        <v>254</v>
      </c>
      <c r="I5" s="1955"/>
      <c r="J5" s="128" t="s">
        <v>376</v>
      </c>
      <c r="K5" s="128" t="s">
        <v>256</v>
      </c>
      <c r="L5" s="1960" t="s">
        <v>377</v>
      </c>
      <c r="M5" s="1961"/>
      <c r="N5" s="1961"/>
      <c r="O5" s="1961"/>
      <c r="P5" s="1961"/>
      <c r="Q5" s="1961"/>
      <c r="R5" s="1961"/>
      <c r="S5" s="1961"/>
      <c r="T5" s="1961"/>
      <c r="U5" s="1960" t="s">
        <v>378</v>
      </c>
      <c r="V5" s="1961"/>
      <c r="W5" s="1961"/>
      <c r="X5" s="1961"/>
      <c r="Y5" s="1961"/>
      <c r="Z5" s="1962"/>
    </row>
    <row r="6" spans="1:26" ht="15" customHeight="1">
      <c r="A6" s="130"/>
      <c r="B6" s="128" t="s">
        <v>379</v>
      </c>
      <c r="C6" s="128" t="s">
        <v>380</v>
      </c>
      <c r="D6" s="128" t="s">
        <v>381</v>
      </c>
      <c r="E6" s="128" t="s">
        <v>382</v>
      </c>
      <c r="F6" s="130"/>
      <c r="G6" s="128" t="s">
        <v>383</v>
      </c>
      <c r="H6" s="131" t="s">
        <v>384</v>
      </c>
      <c r="I6" s="131" t="s">
        <v>385</v>
      </c>
      <c r="J6" s="128" t="s">
        <v>386</v>
      </c>
      <c r="K6" s="128" t="s">
        <v>387</v>
      </c>
      <c r="L6" s="1963"/>
      <c r="M6" s="1964"/>
      <c r="N6" s="1964"/>
      <c r="O6" s="1964"/>
      <c r="P6" s="1964"/>
      <c r="Q6" s="1964"/>
      <c r="R6" s="1964"/>
      <c r="S6" s="1964"/>
      <c r="T6" s="1964"/>
      <c r="U6" s="1960" t="s">
        <v>388</v>
      </c>
      <c r="V6" s="1961"/>
      <c r="W6" s="1961"/>
      <c r="X6" s="1961"/>
      <c r="Y6" s="1961"/>
      <c r="Z6" s="1962"/>
    </row>
    <row r="7" spans="1:26" s="68" customFormat="1" ht="15" customHeight="1">
      <c r="A7" s="130"/>
      <c r="B7" s="130"/>
      <c r="C7" s="130"/>
      <c r="D7" s="130"/>
      <c r="E7" s="128" t="s">
        <v>389</v>
      </c>
      <c r="F7" s="130"/>
      <c r="G7" s="128" t="s">
        <v>390</v>
      </c>
      <c r="H7" s="128" t="s">
        <v>391</v>
      </c>
      <c r="I7" s="128" t="s">
        <v>392</v>
      </c>
      <c r="J7" s="128" t="s">
        <v>393</v>
      </c>
      <c r="K7" s="128"/>
      <c r="L7" s="129" t="s">
        <v>394</v>
      </c>
      <c r="M7" s="1951" t="s">
        <v>395</v>
      </c>
      <c r="N7" s="1952"/>
      <c r="O7" s="1952"/>
      <c r="P7" s="1952"/>
      <c r="Q7" s="1952"/>
      <c r="R7" s="1952"/>
      <c r="S7" s="1952"/>
      <c r="T7" s="1952"/>
      <c r="U7" s="1953" t="s">
        <v>396</v>
      </c>
      <c r="V7" s="1954"/>
      <c r="W7" s="1954"/>
      <c r="X7" s="1954"/>
      <c r="Y7" s="1954"/>
      <c r="Z7" s="1955"/>
    </row>
    <row r="8" spans="1:26" ht="14.25">
      <c r="A8" s="130"/>
      <c r="B8" s="130"/>
      <c r="C8" s="130"/>
      <c r="D8" s="130"/>
      <c r="E8" s="128" t="s">
        <v>397</v>
      </c>
      <c r="F8" s="130"/>
      <c r="G8" s="128" t="s">
        <v>398</v>
      </c>
      <c r="H8" s="128" t="s">
        <v>399</v>
      </c>
      <c r="I8" s="128" t="s">
        <v>400</v>
      </c>
      <c r="J8" s="132"/>
      <c r="K8" s="128"/>
      <c r="L8" s="129" t="s">
        <v>401</v>
      </c>
      <c r="M8" s="124"/>
      <c r="N8" s="124"/>
      <c r="O8" s="124"/>
      <c r="P8" s="124"/>
      <c r="Q8" s="124"/>
      <c r="R8" s="124"/>
      <c r="S8" s="124"/>
      <c r="T8" s="124"/>
      <c r="U8" s="128" t="s">
        <v>402</v>
      </c>
      <c r="V8" s="128"/>
      <c r="W8" s="128"/>
      <c r="X8" s="128"/>
      <c r="Y8" s="133"/>
      <c r="Z8" s="134"/>
    </row>
    <row r="9" spans="1:26" ht="14.2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28"/>
      <c r="L9" s="135"/>
      <c r="M9" s="128" t="s">
        <v>403</v>
      </c>
      <c r="N9" s="128" t="s">
        <v>404</v>
      </c>
      <c r="O9" s="128" t="s">
        <v>405</v>
      </c>
      <c r="P9" s="128" t="s">
        <v>406</v>
      </c>
      <c r="Q9" s="128" t="s">
        <v>407</v>
      </c>
      <c r="R9" s="128" t="s">
        <v>408</v>
      </c>
      <c r="S9" s="128" t="s">
        <v>409</v>
      </c>
      <c r="T9" s="128" t="s">
        <v>410</v>
      </c>
      <c r="U9" s="128" t="s">
        <v>411</v>
      </c>
      <c r="V9" s="128" t="s">
        <v>403</v>
      </c>
      <c r="W9" s="128" t="s">
        <v>406</v>
      </c>
      <c r="X9" s="128" t="s">
        <v>405</v>
      </c>
      <c r="Y9" s="128" t="s">
        <v>407</v>
      </c>
      <c r="Z9" s="128" t="s">
        <v>408</v>
      </c>
    </row>
    <row r="10" spans="1:26" ht="14.25">
      <c r="A10" s="136">
        <v>1</v>
      </c>
      <c r="B10" s="136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7">
        <v>11</v>
      </c>
      <c r="L10" s="136">
        <v>12</v>
      </c>
      <c r="M10" s="136">
        <v>13</v>
      </c>
      <c r="N10" s="136">
        <v>14</v>
      </c>
      <c r="O10" s="136">
        <v>15</v>
      </c>
      <c r="P10" s="136">
        <v>16</v>
      </c>
      <c r="Q10" s="136">
        <v>17</v>
      </c>
      <c r="R10" s="136">
        <v>18</v>
      </c>
      <c r="S10" s="136">
        <v>19</v>
      </c>
      <c r="T10" s="136">
        <v>20</v>
      </c>
      <c r="U10" s="136">
        <v>21</v>
      </c>
      <c r="V10" s="136">
        <v>22</v>
      </c>
      <c r="W10" s="138">
        <v>23</v>
      </c>
      <c r="X10" s="138">
        <v>24</v>
      </c>
      <c r="Y10" s="138">
        <v>25</v>
      </c>
      <c r="Z10" s="138">
        <v>26</v>
      </c>
    </row>
    <row r="11" spans="1:26" ht="14.25">
      <c r="A11" s="139"/>
      <c r="B11" s="139"/>
      <c r="C11" s="139"/>
      <c r="D11" s="139"/>
      <c r="E11" s="139"/>
      <c r="F11" s="139"/>
      <c r="G11" s="1956" t="s">
        <v>412</v>
      </c>
      <c r="H11" s="1956"/>
      <c r="I11" s="1956"/>
      <c r="J11" s="1956"/>
      <c r="K11" s="1956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40"/>
    </row>
    <row r="12" spans="1:26" ht="14.25">
      <c r="A12" s="1371" t="s">
        <v>413</v>
      </c>
      <c r="B12" s="119">
        <v>2</v>
      </c>
      <c r="C12" s="121" t="s">
        <v>535</v>
      </c>
      <c r="D12" s="120">
        <v>0.7</v>
      </c>
      <c r="E12" s="70" t="s">
        <v>403</v>
      </c>
      <c r="F12" s="70" t="s">
        <v>414</v>
      </c>
      <c r="G12" s="70" t="s">
        <v>1191</v>
      </c>
      <c r="H12" s="70" t="s">
        <v>420</v>
      </c>
      <c r="I12" s="70" t="s">
        <v>420</v>
      </c>
      <c r="J12" s="71" t="s">
        <v>415</v>
      </c>
      <c r="K12" s="70" t="s">
        <v>359</v>
      </c>
      <c r="L12" s="791">
        <f aca="true" t="shared" si="0" ref="L12:L17">SUM(M12:T12)</f>
        <v>3510</v>
      </c>
      <c r="M12" s="792">
        <v>3062</v>
      </c>
      <c r="N12" s="70">
        <v>438</v>
      </c>
      <c r="O12" s="70">
        <v>10</v>
      </c>
      <c r="P12" s="70">
        <v>0</v>
      </c>
      <c r="Q12" s="70">
        <v>0</v>
      </c>
      <c r="R12" s="70">
        <v>0</v>
      </c>
      <c r="S12" s="793">
        <v>0</v>
      </c>
      <c r="T12" s="70">
        <v>0</v>
      </c>
      <c r="U12" s="73">
        <f aca="true" t="shared" si="1" ref="U12:U17">SUM(V12:Z12)</f>
        <v>2250</v>
      </c>
      <c r="V12" s="70">
        <v>1750</v>
      </c>
      <c r="W12" s="70">
        <v>500</v>
      </c>
      <c r="X12" s="70">
        <v>0</v>
      </c>
      <c r="Y12" s="70">
        <v>0</v>
      </c>
      <c r="Z12" s="70">
        <v>0</v>
      </c>
    </row>
    <row r="13" spans="1:26" s="68" customFormat="1" ht="14.25">
      <c r="A13" s="70"/>
      <c r="B13" s="119">
        <v>2</v>
      </c>
      <c r="C13" s="121" t="s">
        <v>531</v>
      </c>
      <c r="D13" s="120">
        <v>0.6</v>
      </c>
      <c r="E13" s="70" t="s">
        <v>403</v>
      </c>
      <c r="F13" s="70" t="s">
        <v>414</v>
      </c>
      <c r="G13" s="70" t="s">
        <v>1191</v>
      </c>
      <c r="H13" s="70" t="s">
        <v>418</v>
      </c>
      <c r="I13" s="70" t="s">
        <v>418</v>
      </c>
      <c r="J13" s="71" t="s">
        <v>415</v>
      </c>
      <c r="K13" s="70" t="s">
        <v>359</v>
      </c>
      <c r="L13" s="791">
        <f t="shared" si="0"/>
        <v>3010</v>
      </c>
      <c r="M13" s="792">
        <v>2625</v>
      </c>
      <c r="N13" s="70">
        <v>375</v>
      </c>
      <c r="O13" s="70">
        <v>10</v>
      </c>
      <c r="P13" s="70">
        <v>0</v>
      </c>
      <c r="Q13" s="70">
        <v>0</v>
      </c>
      <c r="R13" s="792">
        <v>0</v>
      </c>
      <c r="S13" s="793">
        <v>0</v>
      </c>
      <c r="T13" s="793">
        <v>0</v>
      </c>
      <c r="U13" s="73">
        <f t="shared" si="1"/>
        <v>2250</v>
      </c>
      <c r="V13" s="70">
        <v>1750</v>
      </c>
      <c r="W13" s="70">
        <v>500</v>
      </c>
      <c r="X13" s="70">
        <v>0</v>
      </c>
      <c r="Y13" s="70">
        <v>0</v>
      </c>
      <c r="Z13" s="70">
        <v>0</v>
      </c>
    </row>
    <row r="14" spans="1:26" ht="14.25">
      <c r="A14" s="70"/>
      <c r="B14" s="119">
        <v>23</v>
      </c>
      <c r="C14" s="121" t="s">
        <v>555</v>
      </c>
      <c r="D14" s="120">
        <v>0.5</v>
      </c>
      <c r="E14" s="70" t="s">
        <v>403</v>
      </c>
      <c r="F14" s="70" t="s">
        <v>414</v>
      </c>
      <c r="G14" s="70" t="s">
        <v>1191</v>
      </c>
      <c r="H14" s="70" t="s">
        <v>418</v>
      </c>
      <c r="I14" s="70" t="s">
        <v>418</v>
      </c>
      <c r="J14" s="71" t="s">
        <v>415</v>
      </c>
      <c r="K14" s="70" t="s">
        <v>1192</v>
      </c>
      <c r="L14" s="791">
        <f t="shared" si="0"/>
        <v>2500</v>
      </c>
      <c r="M14" s="1368">
        <v>2000</v>
      </c>
      <c r="N14" s="1369">
        <v>0</v>
      </c>
      <c r="O14" s="1369">
        <v>0</v>
      </c>
      <c r="P14" s="1369">
        <v>0</v>
      </c>
      <c r="Q14" s="1369">
        <v>500</v>
      </c>
      <c r="R14" s="1368">
        <v>0</v>
      </c>
      <c r="S14" s="793">
        <v>0</v>
      </c>
      <c r="T14" s="793">
        <v>0</v>
      </c>
      <c r="U14" s="73">
        <f t="shared" si="1"/>
        <v>2166</v>
      </c>
      <c r="V14" s="70">
        <v>999</v>
      </c>
      <c r="W14" s="70">
        <v>1167</v>
      </c>
      <c r="X14" s="70">
        <v>0</v>
      </c>
      <c r="Y14" s="70">
        <v>0</v>
      </c>
      <c r="Z14" s="70">
        <v>0</v>
      </c>
    </row>
    <row r="15" spans="1:26" ht="14.25">
      <c r="A15" s="70"/>
      <c r="B15" s="119">
        <v>30</v>
      </c>
      <c r="C15" s="121" t="s">
        <v>539</v>
      </c>
      <c r="D15" s="120">
        <v>0.2</v>
      </c>
      <c r="E15" s="70" t="s">
        <v>403</v>
      </c>
      <c r="F15" s="70" t="s">
        <v>414</v>
      </c>
      <c r="G15" s="70" t="s">
        <v>1191</v>
      </c>
      <c r="H15" s="70" t="s">
        <v>418</v>
      </c>
      <c r="I15" s="70" t="s">
        <v>418</v>
      </c>
      <c r="J15" s="71" t="s">
        <v>415</v>
      </c>
      <c r="K15" s="70" t="s">
        <v>416</v>
      </c>
      <c r="L15" s="791">
        <f t="shared" si="0"/>
        <v>1000</v>
      </c>
      <c r="M15" s="1368">
        <v>800</v>
      </c>
      <c r="N15" s="1369">
        <v>0</v>
      </c>
      <c r="O15" s="1369">
        <v>0</v>
      </c>
      <c r="P15" s="1369">
        <v>0</v>
      </c>
      <c r="Q15" s="1369">
        <v>0</v>
      </c>
      <c r="R15" s="1368">
        <v>180</v>
      </c>
      <c r="S15" s="793">
        <v>0</v>
      </c>
      <c r="T15" s="793">
        <v>20</v>
      </c>
      <c r="U15" s="73">
        <f t="shared" si="1"/>
        <v>1850</v>
      </c>
      <c r="V15" s="70">
        <v>450</v>
      </c>
      <c r="W15" s="70">
        <v>1250</v>
      </c>
      <c r="X15" s="70">
        <v>0</v>
      </c>
      <c r="Y15" s="70">
        <v>150</v>
      </c>
      <c r="Z15" s="70">
        <v>0</v>
      </c>
    </row>
    <row r="16" spans="1:26" ht="14.25">
      <c r="A16" s="70"/>
      <c r="B16" s="119">
        <v>30</v>
      </c>
      <c r="C16" s="121" t="s">
        <v>125</v>
      </c>
      <c r="D16" s="120">
        <v>0.2</v>
      </c>
      <c r="E16" s="70" t="s">
        <v>403</v>
      </c>
      <c r="F16" s="70" t="s">
        <v>414</v>
      </c>
      <c r="G16" s="70" t="s">
        <v>1191</v>
      </c>
      <c r="H16" s="70" t="s">
        <v>418</v>
      </c>
      <c r="I16" s="70" t="s">
        <v>418</v>
      </c>
      <c r="J16" s="71" t="s">
        <v>415</v>
      </c>
      <c r="K16" s="70" t="s">
        <v>416</v>
      </c>
      <c r="L16" s="791">
        <f t="shared" si="0"/>
        <v>1000</v>
      </c>
      <c r="M16" s="1368">
        <v>800</v>
      </c>
      <c r="N16" s="1369">
        <v>0</v>
      </c>
      <c r="O16" s="1369">
        <v>0</v>
      </c>
      <c r="P16" s="1369">
        <v>0</v>
      </c>
      <c r="Q16" s="1369">
        <v>0</v>
      </c>
      <c r="R16" s="1368">
        <v>180</v>
      </c>
      <c r="S16" s="793">
        <v>0</v>
      </c>
      <c r="T16" s="793">
        <v>20</v>
      </c>
      <c r="U16" s="73">
        <f t="shared" si="1"/>
        <v>2100</v>
      </c>
      <c r="V16" s="70">
        <v>1750</v>
      </c>
      <c r="W16" s="70">
        <v>350</v>
      </c>
      <c r="X16" s="70">
        <v>0</v>
      </c>
      <c r="Y16" s="70">
        <v>0</v>
      </c>
      <c r="Z16" s="70">
        <v>0</v>
      </c>
    </row>
    <row r="17" spans="1:26" ht="14.25">
      <c r="A17" s="70"/>
      <c r="B17" s="119">
        <v>30</v>
      </c>
      <c r="C17" s="121" t="s">
        <v>548</v>
      </c>
      <c r="D17" s="120">
        <v>1.6</v>
      </c>
      <c r="E17" s="70" t="s">
        <v>404</v>
      </c>
      <c r="F17" s="70" t="s">
        <v>414</v>
      </c>
      <c r="G17" s="70" t="s">
        <v>1193</v>
      </c>
      <c r="H17" s="70" t="s">
        <v>1194</v>
      </c>
      <c r="I17" s="70" t="s">
        <v>1194</v>
      </c>
      <c r="J17" s="71" t="s">
        <v>1195</v>
      </c>
      <c r="K17" s="70" t="s">
        <v>484</v>
      </c>
      <c r="L17" s="791">
        <f t="shared" si="0"/>
        <v>5290</v>
      </c>
      <c r="M17" s="1368">
        <v>0</v>
      </c>
      <c r="N17" s="1369">
        <v>5280</v>
      </c>
      <c r="O17" s="1369">
        <v>0</v>
      </c>
      <c r="P17" s="1369">
        <v>10</v>
      </c>
      <c r="Q17" s="1369">
        <v>0</v>
      </c>
      <c r="R17" s="1368">
        <v>0</v>
      </c>
      <c r="S17" s="793">
        <v>0</v>
      </c>
      <c r="T17" s="793">
        <v>0</v>
      </c>
      <c r="U17" s="73">
        <f t="shared" si="1"/>
        <v>2150</v>
      </c>
      <c r="V17" s="70">
        <v>1800</v>
      </c>
      <c r="W17" s="70">
        <v>350</v>
      </c>
      <c r="X17" s="70">
        <v>0</v>
      </c>
      <c r="Y17" s="70">
        <v>0</v>
      </c>
      <c r="Z17" s="70">
        <v>0</v>
      </c>
    </row>
    <row r="18" spans="1:26" ht="14.25">
      <c r="A18" s="69" t="s">
        <v>423</v>
      </c>
      <c r="B18" s="69"/>
      <c r="C18" s="75"/>
      <c r="D18" s="1370">
        <f>SUM(D12:D17)</f>
        <v>3.8</v>
      </c>
      <c r="E18" s="70"/>
      <c r="F18" s="69"/>
      <c r="G18" s="70"/>
      <c r="H18" s="70"/>
      <c r="I18" s="70"/>
      <c r="J18" s="71"/>
      <c r="K18" s="69"/>
      <c r="L18" s="76">
        <f aca="true" t="shared" si="2" ref="L18:T18">SUM(L12:L17)</f>
        <v>16310</v>
      </c>
      <c r="M18" s="794">
        <f>SUM(M12:M17)</f>
        <v>9287</v>
      </c>
      <c r="N18" s="794">
        <f t="shared" si="2"/>
        <v>6093</v>
      </c>
      <c r="O18" s="794">
        <f t="shared" si="2"/>
        <v>20</v>
      </c>
      <c r="P18" s="794">
        <f>SUM(P12:P17)</f>
        <v>10</v>
      </c>
      <c r="Q18" s="794">
        <f t="shared" si="2"/>
        <v>500</v>
      </c>
      <c r="R18" s="794">
        <f t="shared" si="2"/>
        <v>360</v>
      </c>
      <c r="S18" s="76">
        <f t="shared" si="2"/>
        <v>0</v>
      </c>
      <c r="T18" s="76">
        <f t="shared" si="2"/>
        <v>40</v>
      </c>
      <c r="U18" s="77">
        <f aca="true" t="shared" si="3" ref="U18:Z18">U17+U16+U15+U14+U13+U12</f>
        <v>12766</v>
      </c>
      <c r="V18" s="77">
        <f t="shared" si="3"/>
        <v>8499</v>
      </c>
      <c r="W18" s="77">
        <f t="shared" si="3"/>
        <v>4117</v>
      </c>
      <c r="X18" s="77">
        <f t="shared" si="3"/>
        <v>0</v>
      </c>
      <c r="Y18" s="77">
        <f t="shared" si="3"/>
        <v>150</v>
      </c>
      <c r="Z18" s="77">
        <f t="shared" si="3"/>
        <v>0</v>
      </c>
    </row>
    <row r="19" spans="1:26" ht="14.25">
      <c r="A19" s="1374" t="s">
        <v>425</v>
      </c>
      <c r="B19" s="119">
        <v>12</v>
      </c>
      <c r="C19" s="121" t="s">
        <v>431</v>
      </c>
      <c r="D19" s="120">
        <v>0.4</v>
      </c>
      <c r="E19" s="70" t="s">
        <v>403</v>
      </c>
      <c r="F19" s="70" t="s">
        <v>437</v>
      </c>
      <c r="G19" s="70" t="s">
        <v>1199</v>
      </c>
      <c r="H19" s="70" t="s">
        <v>1201</v>
      </c>
      <c r="I19" s="70" t="s">
        <v>1201</v>
      </c>
      <c r="J19" s="71" t="s">
        <v>415</v>
      </c>
      <c r="K19" s="70" t="s">
        <v>1202</v>
      </c>
      <c r="L19" s="78">
        <f>SUM(M19:T19)</f>
        <v>2010</v>
      </c>
      <c r="M19" s="79">
        <v>1600</v>
      </c>
      <c r="N19" s="79">
        <v>0</v>
      </c>
      <c r="O19" s="79">
        <v>10</v>
      </c>
      <c r="P19" s="79">
        <v>0</v>
      </c>
      <c r="Q19" s="79">
        <v>0</v>
      </c>
      <c r="R19" s="79">
        <v>0</v>
      </c>
      <c r="S19" s="79">
        <v>400</v>
      </c>
      <c r="T19" s="79">
        <v>0</v>
      </c>
      <c r="U19" s="80">
        <f>SUM(V19:Z19)</f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</row>
    <row r="20" spans="1:26" s="68" customFormat="1" ht="14.25">
      <c r="A20" s="69"/>
      <c r="B20" s="119">
        <v>12</v>
      </c>
      <c r="C20" s="121" t="s">
        <v>134</v>
      </c>
      <c r="D20" s="120">
        <v>1.2</v>
      </c>
      <c r="E20" s="70" t="s">
        <v>403</v>
      </c>
      <c r="F20" s="70" t="s">
        <v>437</v>
      </c>
      <c r="G20" s="70" t="s">
        <v>1199</v>
      </c>
      <c r="H20" s="70" t="s">
        <v>1203</v>
      </c>
      <c r="I20" s="70" t="s">
        <v>1203</v>
      </c>
      <c r="J20" s="71" t="s">
        <v>415</v>
      </c>
      <c r="K20" s="70" t="s">
        <v>1192</v>
      </c>
      <c r="L20" s="78">
        <f>SUM(M20:T20)</f>
        <v>3000</v>
      </c>
      <c r="M20" s="79">
        <v>2400</v>
      </c>
      <c r="N20" s="79">
        <v>0</v>
      </c>
      <c r="O20" s="79">
        <v>0</v>
      </c>
      <c r="P20" s="79">
        <v>0</v>
      </c>
      <c r="Q20" s="79">
        <v>600</v>
      </c>
      <c r="R20" s="79">
        <v>0</v>
      </c>
      <c r="S20" s="79">
        <v>0</v>
      </c>
      <c r="T20" s="79">
        <v>0</v>
      </c>
      <c r="U20" s="80">
        <f>SUM(V20:Z20)</f>
        <v>4500</v>
      </c>
      <c r="V20" s="79">
        <v>250</v>
      </c>
      <c r="W20" s="79">
        <v>4250</v>
      </c>
      <c r="X20" s="79">
        <v>0</v>
      </c>
      <c r="Y20" s="79">
        <v>0</v>
      </c>
      <c r="Z20" s="79">
        <v>0</v>
      </c>
    </row>
    <row r="21" spans="1:26" ht="14.25">
      <c r="A21" s="69" t="s">
        <v>423</v>
      </c>
      <c r="B21" s="69"/>
      <c r="C21" s="75"/>
      <c r="D21" s="1370">
        <f>SUM(D19:D20)</f>
        <v>1.6</v>
      </c>
      <c r="E21" s="70"/>
      <c r="F21" s="69"/>
      <c r="G21" s="70"/>
      <c r="H21" s="70"/>
      <c r="I21" s="70"/>
      <c r="J21" s="71"/>
      <c r="K21" s="69"/>
      <c r="L21" s="1372">
        <f aca="true" t="shared" si="4" ref="L21:T21">SUM(L19:L20)</f>
        <v>5010</v>
      </c>
      <c r="M21" s="1373">
        <f t="shared" si="4"/>
        <v>4000</v>
      </c>
      <c r="N21" s="1373">
        <f t="shared" si="4"/>
        <v>0</v>
      </c>
      <c r="O21" s="1373">
        <f t="shared" si="4"/>
        <v>10</v>
      </c>
      <c r="P21" s="1373">
        <f t="shared" si="4"/>
        <v>0</v>
      </c>
      <c r="Q21" s="1373">
        <f t="shared" si="4"/>
        <v>600</v>
      </c>
      <c r="R21" s="1373">
        <f t="shared" si="4"/>
        <v>0</v>
      </c>
      <c r="S21" s="1372">
        <f t="shared" si="4"/>
        <v>400</v>
      </c>
      <c r="T21" s="1372">
        <f t="shared" si="4"/>
        <v>0</v>
      </c>
      <c r="U21" s="1372">
        <f aca="true" t="shared" si="5" ref="U21:Z21">U20+U19</f>
        <v>4500</v>
      </c>
      <c r="V21" s="1372">
        <f t="shared" si="5"/>
        <v>250</v>
      </c>
      <c r="W21" s="1372">
        <f t="shared" si="5"/>
        <v>4250</v>
      </c>
      <c r="X21" s="1372">
        <f t="shared" si="5"/>
        <v>0</v>
      </c>
      <c r="Y21" s="1372">
        <f t="shared" si="5"/>
        <v>0</v>
      </c>
      <c r="Z21" s="1372">
        <f t="shared" si="5"/>
        <v>0</v>
      </c>
    </row>
    <row r="22" spans="1:26" ht="14.25">
      <c r="A22" s="1371" t="s">
        <v>428</v>
      </c>
      <c r="B22" s="119">
        <v>10</v>
      </c>
      <c r="C22" s="121" t="s">
        <v>284</v>
      </c>
      <c r="D22" s="120">
        <v>0.3</v>
      </c>
      <c r="E22" s="70" t="s">
        <v>403</v>
      </c>
      <c r="F22" s="70" t="s">
        <v>414</v>
      </c>
      <c r="G22" s="70" t="s">
        <v>1191</v>
      </c>
      <c r="H22" s="70" t="s">
        <v>360</v>
      </c>
      <c r="I22" s="70" t="s">
        <v>360</v>
      </c>
      <c r="J22" s="71" t="s">
        <v>415</v>
      </c>
      <c r="K22" s="70" t="s">
        <v>1192</v>
      </c>
      <c r="L22" s="78">
        <f aca="true" t="shared" si="6" ref="L22:L27">SUM(M22:T22)</f>
        <v>1500</v>
      </c>
      <c r="M22" s="79">
        <v>1200</v>
      </c>
      <c r="N22" s="79">
        <v>0</v>
      </c>
      <c r="O22" s="79">
        <v>0</v>
      </c>
      <c r="P22" s="79">
        <v>0</v>
      </c>
      <c r="Q22" s="79">
        <v>300</v>
      </c>
      <c r="R22" s="79">
        <v>0</v>
      </c>
      <c r="S22" s="79">
        <v>0</v>
      </c>
      <c r="T22" s="79">
        <v>0</v>
      </c>
      <c r="U22" s="80">
        <f aca="true" t="shared" si="7" ref="U22:U27">SUM(V22:Z22)</f>
        <v>1850</v>
      </c>
      <c r="V22" s="79">
        <v>450</v>
      </c>
      <c r="W22" s="79">
        <v>150</v>
      </c>
      <c r="X22" s="79">
        <v>0</v>
      </c>
      <c r="Y22" s="79">
        <v>1250</v>
      </c>
      <c r="Z22" s="79">
        <v>0</v>
      </c>
    </row>
    <row r="23" spans="1:26" ht="14.25">
      <c r="A23" s="70"/>
      <c r="B23" s="119">
        <v>18</v>
      </c>
      <c r="C23" s="121" t="s">
        <v>485</v>
      </c>
      <c r="D23" s="120">
        <v>0.9</v>
      </c>
      <c r="E23" s="70" t="s">
        <v>403</v>
      </c>
      <c r="F23" s="70" t="s">
        <v>414</v>
      </c>
      <c r="G23" s="70" t="s">
        <v>1191</v>
      </c>
      <c r="H23" s="70" t="s">
        <v>1196</v>
      </c>
      <c r="I23" s="70" t="s">
        <v>1196</v>
      </c>
      <c r="J23" s="71" t="s">
        <v>415</v>
      </c>
      <c r="K23" s="70" t="s">
        <v>416</v>
      </c>
      <c r="L23" s="78">
        <f t="shared" si="6"/>
        <v>4520</v>
      </c>
      <c r="M23" s="79">
        <v>3600</v>
      </c>
      <c r="N23" s="79">
        <v>0</v>
      </c>
      <c r="O23" s="79">
        <v>20</v>
      </c>
      <c r="P23" s="79">
        <v>0</v>
      </c>
      <c r="Q23" s="79">
        <v>0</v>
      </c>
      <c r="R23" s="79">
        <v>785</v>
      </c>
      <c r="S23" s="79">
        <v>115</v>
      </c>
      <c r="T23" s="79">
        <v>0</v>
      </c>
      <c r="U23" s="80">
        <f t="shared" si="7"/>
        <v>1900</v>
      </c>
      <c r="V23" s="79">
        <v>1500</v>
      </c>
      <c r="W23" s="79">
        <v>400</v>
      </c>
      <c r="X23" s="79">
        <v>0</v>
      </c>
      <c r="Y23" s="79">
        <v>0</v>
      </c>
      <c r="Z23" s="79">
        <v>0</v>
      </c>
    </row>
    <row r="24" spans="1:26" ht="14.25">
      <c r="A24" s="70"/>
      <c r="B24" s="119">
        <v>19</v>
      </c>
      <c r="C24" s="121" t="s">
        <v>1197</v>
      </c>
      <c r="D24" s="120">
        <v>0.2</v>
      </c>
      <c r="E24" s="70" t="s">
        <v>403</v>
      </c>
      <c r="F24" s="70" t="s">
        <v>414</v>
      </c>
      <c r="G24" s="70" t="s">
        <v>1191</v>
      </c>
      <c r="H24" s="70" t="s">
        <v>361</v>
      </c>
      <c r="I24" s="70" t="s">
        <v>361</v>
      </c>
      <c r="J24" s="71" t="s">
        <v>415</v>
      </c>
      <c r="K24" s="70" t="s">
        <v>416</v>
      </c>
      <c r="L24" s="78">
        <f t="shared" si="6"/>
        <v>1005</v>
      </c>
      <c r="M24" s="79">
        <v>800</v>
      </c>
      <c r="N24" s="79">
        <v>0</v>
      </c>
      <c r="O24" s="79">
        <v>0</v>
      </c>
      <c r="P24" s="79">
        <v>5</v>
      </c>
      <c r="Q24" s="79">
        <v>0</v>
      </c>
      <c r="R24" s="79">
        <v>200</v>
      </c>
      <c r="S24" s="79">
        <v>0</v>
      </c>
      <c r="T24" s="79">
        <v>0</v>
      </c>
      <c r="U24" s="80">
        <f t="shared" si="7"/>
        <v>2500</v>
      </c>
      <c r="V24" s="79">
        <v>500</v>
      </c>
      <c r="W24" s="79">
        <v>2000</v>
      </c>
      <c r="X24" s="79">
        <v>0</v>
      </c>
      <c r="Y24" s="79">
        <v>0</v>
      </c>
      <c r="Z24" s="79">
        <v>0</v>
      </c>
    </row>
    <row r="25" spans="1:26" ht="14.25">
      <c r="A25" s="70"/>
      <c r="B25" s="119">
        <v>20</v>
      </c>
      <c r="C25" s="121" t="s">
        <v>430</v>
      </c>
      <c r="D25" s="120">
        <v>0.3</v>
      </c>
      <c r="E25" s="70" t="s">
        <v>403</v>
      </c>
      <c r="F25" s="70" t="s">
        <v>414</v>
      </c>
      <c r="G25" s="70" t="s">
        <v>1191</v>
      </c>
      <c r="H25" s="70" t="s">
        <v>360</v>
      </c>
      <c r="I25" s="70" t="s">
        <v>360</v>
      </c>
      <c r="J25" s="71" t="s">
        <v>415</v>
      </c>
      <c r="K25" s="70" t="s">
        <v>1192</v>
      </c>
      <c r="L25" s="78">
        <f t="shared" si="6"/>
        <v>1505</v>
      </c>
      <c r="M25" s="79">
        <v>1200</v>
      </c>
      <c r="N25" s="79">
        <v>0</v>
      </c>
      <c r="O25" s="79">
        <v>0</v>
      </c>
      <c r="P25" s="79">
        <v>5</v>
      </c>
      <c r="Q25" s="79">
        <v>300</v>
      </c>
      <c r="R25" s="79">
        <v>0</v>
      </c>
      <c r="S25" s="79">
        <v>0</v>
      </c>
      <c r="T25" s="79">
        <v>0</v>
      </c>
      <c r="U25" s="80">
        <f t="shared" si="7"/>
        <v>2550</v>
      </c>
      <c r="V25" s="79">
        <v>450</v>
      </c>
      <c r="W25" s="79">
        <v>2100</v>
      </c>
      <c r="X25" s="79">
        <v>0</v>
      </c>
      <c r="Y25" s="79">
        <v>0</v>
      </c>
      <c r="Z25" s="79">
        <v>0</v>
      </c>
    </row>
    <row r="26" spans="1:26" ht="14.25">
      <c r="A26" s="70"/>
      <c r="B26" s="119">
        <v>24</v>
      </c>
      <c r="C26" s="121" t="s">
        <v>937</v>
      </c>
      <c r="D26" s="120">
        <v>0.3</v>
      </c>
      <c r="E26" s="70" t="s">
        <v>403</v>
      </c>
      <c r="F26" s="70" t="s">
        <v>414</v>
      </c>
      <c r="G26" s="70" t="s">
        <v>1191</v>
      </c>
      <c r="H26" s="70" t="s">
        <v>360</v>
      </c>
      <c r="I26" s="70" t="s">
        <v>360</v>
      </c>
      <c r="J26" s="71" t="s">
        <v>415</v>
      </c>
      <c r="K26" s="70" t="s">
        <v>1192</v>
      </c>
      <c r="L26" s="78">
        <f t="shared" si="6"/>
        <v>1505</v>
      </c>
      <c r="M26" s="79">
        <v>1200</v>
      </c>
      <c r="N26" s="79">
        <v>0</v>
      </c>
      <c r="O26" s="79">
        <v>0</v>
      </c>
      <c r="P26" s="79">
        <v>5</v>
      </c>
      <c r="Q26" s="79">
        <v>300</v>
      </c>
      <c r="R26" s="79">
        <v>0</v>
      </c>
      <c r="S26" s="79">
        <v>0</v>
      </c>
      <c r="T26" s="79">
        <v>0</v>
      </c>
      <c r="U26" s="80">
        <f t="shared" si="7"/>
        <v>1850</v>
      </c>
      <c r="V26" s="79">
        <v>450</v>
      </c>
      <c r="W26" s="79">
        <v>1250</v>
      </c>
      <c r="X26" s="79">
        <v>0</v>
      </c>
      <c r="Y26" s="79">
        <v>150</v>
      </c>
      <c r="Z26" s="79">
        <v>0</v>
      </c>
    </row>
    <row r="27" spans="1:26" ht="14.25">
      <c r="A27" s="70"/>
      <c r="B27" s="119">
        <v>28</v>
      </c>
      <c r="C27" s="121" t="s">
        <v>138</v>
      </c>
      <c r="D27" s="120">
        <v>0.3</v>
      </c>
      <c r="E27" s="70" t="s">
        <v>403</v>
      </c>
      <c r="F27" s="70" t="s">
        <v>414</v>
      </c>
      <c r="G27" s="70" t="s">
        <v>1191</v>
      </c>
      <c r="H27" s="70" t="s">
        <v>1198</v>
      </c>
      <c r="I27" s="70" t="s">
        <v>1198</v>
      </c>
      <c r="J27" s="71" t="s">
        <v>415</v>
      </c>
      <c r="K27" s="70" t="s">
        <v>416</v>
      </c>
      <c r="L27" s="78">
        <f t="shared" si="6"/>
        <v>1500</v>
      </c>
      <c r="M27" s="79">
        <v>1200</v>
      </c>
      <c r="N27" s="79">
        <v>0</v>
      </c>
      <c r="O27" s="79">
        <v>0</v>
      </c>
      <c r="P27" s="79">
        <v>0</v>
      </c>
      <c r="Q27" s="79">
        <v>0</v>
      </c>
      <c r="R27" s="79">
        <v>300</v>
      </c>
      <c r="S27" s="79">
        <v>0</v>
      </c>
      <c r="T27" s="79">
        <v>0</v>
      </c>
      <c r="U27" s="80">
        <f t="shared" si="7"/>
        <v>1850</v>
      </c>
      <c r="V27" s="79">
        <v>430</v>
      </c>
      <c r="W27" s="79">
        <v>150</v>
      </c>
      <c r="X27" s="79">
        <v>0</v>
      </c>
      <c r="Y27" s="79">
        <v>1270</v>
      </c>
      <c r="Z27" s="79">
        <v>0</v>
      </c>
    </row>
    <row r="28" spans="1:26" ht="14.25">
      <c r="A28" s="69" t="s">
        <v>394</v>
      </c>
      <c r="B28" s="119"/>
      <c r="C28" s="121"/>
      <c r="D28" s="1370">
        <f>SUM(D22:D27)</f>
        <v>2.3</v>
      </c>
      <c r="E28" s="70"/>
      <c r="F28" s="69"/>
      <c r="G28" s="70"/>
      <c r="H28" s="70"/>
      <c r="I28" s="70"/>
      <c r="J28" s="71"/>
      <c r="K28" s="69"/>
      <c r="L28" s="1372">
        <f>SUM(L22:L27)</f>
        <v>11535</v>
      </c>
      <c r="M28" s="1373">
        <f>SUM(M22:M27)</f>
        <v>9200</v>
      </c>
      <c r="N28" s="1373">
        <f>SUM(N29:N29)</f>
        <v>0</v>
      </c>
      <c r="O28" s="1373">
        <f aca="true" t="shared" si="8" ref="O28:T28">SUM(O22:O27)</f>
        <v>20</v>
      </c>
      <c r="P28" s="1373">
        <f t="shared" si="8"/>
        <v>15</v>
      </c>
      <c r="Q28" s="1373">
        <f t="shared" si="8"/>
        <v>900</v>
      </c>
      <c r="R28" s="1373">
        <f t="shared" si="8"/>
        <v>1285</v>
      </c>
      <c r="S28" s="1372">
        <f t="shared" si="8"/>
        <v>115</v>
      </c>
      <c r="T28" s="1372">
        <f t="shared" si="8"/>
        <v>0</v>
      </c>
      <c r="U28" s="1372">
        <f aca="true" t="shared" si="9" ref="U28:Z28">U27+U26+U25+U24+U23+U22</f>
        <v>12500</v>
      </c>
      <c r="V28" s="1372">
        <f t="shared" si="9"/>
        <v>3780</v>
      </c>
      <c r="W28" s="1372">
        <f t="shared" si="9"/>
        <v>6050</v>
      </c>
      <c r="X28" s="1372">
        <f t="shared" si="9"/>
        <v>0</v>
      </c>
      <c r="Y28" s="1372">
        <f t="shared" si="9"/>
        <v>2670</v>
      </c>
      <c r="Z28" s="1372">
        <f t="shared" si="9"/>
        <v>0</v>
      </c>
    </row>
    <row r="29" spans="1:26" ht="14.25">
      <c r="A29" s="1371" t="s">
        <v>429</v>
      </c>
      <c r="B29" s="119">
        <v>9</v>
      </c>
      <c r="C29" s="121" t="s">
        <v>471</v>
      </c>
      <c r="D29" s="120">
        <v>1</v>
      </c>
      <c r="E29" s="70" t="s">
        <v>403</v>
      </c>
      <c r="F29" s="70" t="s">
        <v>414</v>
      </c>
      <c r="G29" s="70" t="s">
        <v>1199</v>
      </c>
      <c r="H29" s="70" t="s">
        <v>422</v>
      </c>
      <c r="I29" s="70" t="s">
        <v>422</v>
      </c>
      <c r="J29" s="71" t="s">
        <v>415</v>
      </c>
      <c r="K29" s="70" t="s">
        <v>416</v>
      </c>
      <c r="L29" s="78">
        <f>SUM(M29:T29)</f>
        <v>5020</v>
      </c>
      <c r="M29" s="79">
        <v>4000</v>
      </c>
      <c r="N29" s="79">
        <v>0</v>
      </c>
      <c r="O29" s="79">
        <v>0</v>
      </c>
      <c r="P29" s="79">
        <v>0</v>
      </c>
      <c r="Q29" s="79">
        <v>0</v>
      </c>
      <c r="R29" s="79">
        <v>1000</v>
      </c>
      <c r="S29" s="79">
        <v>0</v>
      </c>
      <c r="T29" s="79">
        <v>20</v>
      </c>
      <c r="U29" s="80">
        <f>SUM(V29:Z29)</f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</row>
    <row r="30" spans="1:26" ht="14.25">
      <c r="A30" s="70"/>
      <c r="B30" s="119">
        <v>27</v>
      </c>
      <c r="C30" s="121" t="s">
        <v>555</v>
      </c>
      <c r="D30" s="120">
        <v>1.7</v>
      </c>
      <c r="E30" s="70" t="s">
        <v>403</v>
      </c>
      <c r="F30" s="70" t="s">
        <v>437</v>
      </c>
      <c r="G30" s="70" t="s">
        <v>1199</v>
      </c>
      <c r="H30" s="70" t="s">
        <v>1200</v>
      </c>
      <c r="I30" s="70" t="s">
        <v>1200</v>
      </c>
      <c r="J30" s="71" t="s">
        <v>415</v>
      </c>
      <c r="K30" s="70" t="s">
        <v>416</v>
      </c>
      <c r="L30" s="78">
        <f>SUM(M30:T30)</f>
        <v>8520</v>
      </c>
      <c r="M30" s="79">
        <v>6800</v>
      </c>
      <c r="N30" s="79">
        <v>0</v>
      </c>
      <c r="O30" s="79">
        <v>0</v>
      </c>
      <c r="P30" s="79">
        <v>0</v>
      </c>
      <c r="Q30" s="79">
        <v>0</v>
      </c>
      <c r="R30" s="79">
        <v>1700</v>
      </c>
      <c r="S30" s="79">
        <v>0</v>
      </c>
      <c r="T30" s="79">
        <v>20</v>
      </c>
      <c r="U30" s="80">
        <f>SUM(V30:Z30)</f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</row>
    <row r="31" spans="1:26" ht="14.25">
      <c r="A31" s="69" t="s">
        <v>423</v>
      </c>
      <c r="B31" s="69"/>
      <c r="C31" s="75"/>
      <c r="D31" s="1370">
        <f>SUM(D29:D30)</f>
        <v>2.7</v>
      </c>
      <c r="E31" s="70"/>
      <c r="F31" s="69"/>
      <c r="G31" s="70"/>
      <c r="H31" s="70"/>
      <c r="I31" s="70"/>
      <c r="J31" s="71"/>
      <c r="K31" s="69"/>
      <c r="L31" s="1372">
        <f>SUM(L29:L30)</f>
        <v>13540</v>
      </c>
      <c r="M31" s="1373">
        <f>SUM(M29:M30)</f>
        <v>10800</v>
      </c>
      <c r="N31" s="794">
        <f>SUM(N23:N30)</f>
        <v>0</v>
      </c>
      <c r="O31" s="1373">
        <f>SUM(O29:O30)</f>
        <v>0</v>
      </c>
      <c r="P31" s="1373">
        <f>SUM(P29:P30)</f>
        <v>0</v>
      </c>
      <c r="Q31" s="1373">
        <f>SUM(Q29:Q30)</f>
        <v>0</v>
      </c>
      <c r="R31" s="1373">
        <f>SUM(R29:R30)</f>
        <v>2700</v>
      </c>
      <c r="S31" s="1372">
        <f>SUM(S29:S30)</f>
        <v>0</v>
      </c>
      <c r="T31" s="76">
        <f>SUM(T23:T30)</f>
        <v>40</v>
      </c>
      <c r="U31" s="1372">
        <f aca="true" t="shared" si="10" ref="U31:Z31">U30+U29</f>
        <v>0</v>
      </c>
      <c r="V31" s="1372">
        <f t="shared" si="10"/>
        <v>0</v>
      </c>
      <c r="W31" s="1372">
        <f t="shared" si="10"/>
        <v>0</v>
      </c>
      <c r="X31" s="1372">
        <f t="shared" si="10"/>
        <v>0</v>
      </c>
      <c r="Y31" s="1372">
        <f t="shared" si="10"/>
        <v>0</v>
      </c>
      <c r="Z31" s="1372">
        <f t="shared" si="10"/>
        <v>0</v>
      </c>
    </row>
    <row r="32" spans="1:26" ht="14.25">
      <c r="A32" s="1237" t="s">
        <v>432</v>
      </c>
      <c r="B32" s="83"/>
      <c r="C32" s="83"/>
      <c r="D32" s="1236">
        <f>D31+D28+D21+D18</f>
        <v>10.399999999999999</v>
      </c>
      <c r="E32" s="83"/>
      <c r="F32" s="83"/>
      <c r="G32" s="83"/>
      <c r="H32" s="83"/>
      <c r="I32" s="83"/>
      <c r="J32" s="83"/>
      <c r="K32" s="83"/>
      <c r="L32" s="82">
        <f>L31+L28+L21+L18</f>
        <v>46395</v>
      </c>
      <c r="M32" s="82">
        <f aca="true" t="shared" si="11" ref="M32:T32">M31+M28+M21+M18</f>
        <v>33287</v>
      </c>
      <c r="N32" s="82">
        <f t="shared" si="11"/>
        <v>6093</v>
      </c>
      <c r="O32" s="82">
        <f t="shared" si="11"/>
        <v>50</v>
      </c>
      <c r="P32" s="82">
        <f t="shared" si="11"/>
        <v>25</v>
      </c>
      <c r="Q32" s="82">
        <f t="shared" si="11"/>
        <v>2000</v>
      </c>
      <c r="R32" s="82">
        <f t="shared" si="11"/>
        <v>4345</v>
      </c>
      <c r="S32" s="82">
        <f t="shared" si="11"/>
        <v>515</v>
      </c>
      <c r="T32" s="82">
        <f t="shared" si="11"/>
        <v>80</v>
      </c>
      <c r="U32" s="82">
        <f aca="true" t="shared" si="12" ref="U32:Z32">U31+U28+U21+U18+U18</f>
        <v>42532</v>
      </c>
      <c r="V32" s="82">
        <f t="shared" si="12"/>
        <v>21028</v>
      </c>
      <c r="W32" s="82">
        <f t="shared" si="12"/>
        <v>18534</v>
      </c>
      <c r="X32" s="82">
        <f t="shared" si="12"/>
        <v>0</v>
      </c>
      <c r="Y32" s="82">
        <f t="shared" si="12"/>
        <v>2970</v>
      </c>
      <c r="Z32" s="82">
        <f t="shared" si="12"/>
        <v>0</v>
      </c>
    </row>
    <row r="33" spans="1:26" ht="14.25">
      <c r="A33" s="141"/>
      <c r="B33" s="142"/>
      <c r="C33" s="142"/>
      <c r="D33" s="142"/>
      <c r="E33" s="142"/>
      <c r="F33" s="143"/>
      <c r="G33" s="1957" t="s">
        <v>433</v>
      </c>
      <c r="H33" s="1958"/>
      <c r="I33" s="1958"/>
      <c r="J33" s="1958"/>
      <c r="K33" s="1959"/>
      <c r="L33" s="144"/>
      <c r="M33" s="142"/>
      <c r="N33" s="142"/>
      <c r="O33" s="142"/>
      <c r="P33" s="142"/>
      <c r="Q33" s="142"/>
      <c r="R33" s="142"/>
      <c r="S33" s="142"/>
      <c r="T33" s="142"/>
      <c r="U33" s="142"/>
      <c r="V33" s="145"/>
      <c r="W33" s="145"/>
      <c r="X33" s="145"/>
      <c r="Y33" s="146"/>
      <c r="Z33" s="146"/>
    </row>
    <row r="34" spans="1:26" ht="14.25">
      <c r="A34" s="1376" t="s">
        <v>413</v>
      </c>
      <c r="B34" s="119">
        <v>45</v>
      </c>
      <c r="C34" s="121" t="s">
        <v>542</v>
      </c>
      <c r="D34" s="120">
        <v>0.5</v>
      </c>
      <c r="E34" s="70" t="s">
        <v>403</v>
      </c>
      <c r="F34" s="70" t="s">
        <v>437</v>
      </c>
      <c r="G34" s="70" t="s">
        <v>1191</v>
      </c>
      <c r="H34" s="70"/>
      <c r="I34" s="70"/>
      <c r="J34" s="70"/>
      <c r="K34" s="70" t="s">
        <v>846</v>
      </c>
      <c r="L34" s="72">
        <v>0</v>
      </c>
      <c r="M34" s="70"/>
      <c r="N34" s="70"/>
      <c r="O34" s="70"/>
      <c r="P34" s="70"/>
      <c r="Q34" s="70"/>
      <c r="R34" s="70"/>
      <c r="S34" s="70"/>
      <c r="T34" s="70"/>
      <c r="U34" s="72">
        <f aca="true" t="shared" si="13" ref="U34:U40">SUM(V34:Z34)</f>
        <v>15940</v>
      </c>
      <c r="V34" s="70">
        <v>4360</v>
      </c>
      <c r="W34" s="70">
        <v>11580</v>
      </c>
      <c r="X34" s="70">
        <v>0</v>
      </c>
      <c r="Y34" s="70">
        <v>0</v>
      </c>
      <c r="Z34" s="70">
        <v>0</v>
      </c>
    </row>
    <row r="35" spans="1:26" ht="14.25">
      <c r="A35" s="70"/>
      <c r="B35" s="119">
        <v>46</v>
      </c>
      <c r="C35" s="121" t="s">
        <v>419</v>
      </c>
      <c r="D35" s="120">
        <v>0.5</v>
      </c>
      <c r="E35" s="70" t="s">
        <v>403</v>
      </c>
      <c r="F35" s="70" t="s">
        <v>437</v>
      </c>
      <c r="G35" s="70" t="s">
        <v>1191</v>
      </c>
      <c r="H35" s="70"/>
      <c r="I35" s="70"/>
      <c r="J35" s="70"/>
      <c r="K35" s="70" t="s">
        <v>847</v>
      </c>
      <c r="L35" s="72">
        <v>0</v>
      </c>
      <c r="M35" s="70"/>
      <c r="N35" s="70"/>
      <c r="O35" s="70"/>
      <c r="P35" s="70"/>
      <c r="Q35" s="70"/>
      <c r="R35" s="70"/>
      <c r="S35" s="70"/>
      <c r="T35" s="70"/>
      <c r="U35" s="72">
        <f t="shared" si="13"/>
        <v>16940</v>
      </c>
      <c r="V35" s="70">
        <v>4750</v>
      </c>
      <c r="W35" s="70">
        <v>12190</v>
      </c>
      <c r="X35" s="70">
        <v>0</v>
      </c>
      <c r="Y35" s="70">
        <v>0</v>
      </c>
      <c r="Z35" s="70">
        <v>0</v>
      </c>
    </row>
    <row r="36" spans="1:26" ht="14.25">
      <c r="A36" s="70"/>
      <c r="B36" s="119">
        <v>15</v>
      </c>
      <c r="C36" s="121" t="s">
        <v>535</v>
      </c>
      <c r="D36" s="120">
        <v>0.4</v>
      </c>
      <c r="E36" s="70" t="s">
        <v>403</v>
      </c>
      <c r="F36" s="70" t="s">
        <v>437</v>
      </c>
      <c r="G36" s="70" t="s">
        <v>1191</v>
      </c>
      <c r="H36" s="70"/>
      <c r="I36" s="70"/>
      <c r="J36" s="70"/>
      <c r="K36" s="70" t="s">
        <v>847</v>
      </c>
      <c r="L36" s="72">
        <v>0</v>
      </c>
      <c r="M36" s="70"/>
      <c r="N36" s="70"/>
      <c r="O36" s="70"/>
      <c r="P36" s="70"/>
      <c r="Q36" s="70"/>
      <c r="R36" s="70"/>
      <c r="S36" s="70"/>
      <c r="T36" s="70"/>
      <c r="U36" s="72">
        <f t="shared" si="13"/>
        <v>15940</v>
      </c>
      <c r="V36" s="70">
        <v>4750</v>
      </c>
      <c r="W36" s="70">
        <v>11190</v>
      </c>
      <c r="X36" s="70">
        <v>0</v>
      </c>
      <c r="Y36" s="70">
        <v>0</v>
      </c>
      <c r="Z36" s="70">
        <v>0</v>
      </c>
    </row>
    <row r="37" spans="1:26" ht="14.25">
      <c r="A37" s="70"/>
      <c r="B37" s="119">
        <v>15</v>
      </c>
      <c r="C37" s="121" t="s">
        <v>485</v>
      </c>
      <c r="D37" s="120">
        <v>0.5</v>
      </c>
      <c r="E37" s="70" t="s">
        <v>403</v>
      </c>
      <c r="F37" s="70" t="s">
        <v>437</v>
      </c>
      <c r="G37" s="70" t="s">
        <v>1191</v>
      </c>
      <c r="H37" s="70"/>
      <c r="I37" s="70"/>
      <c r="J37" s="70"/>
      <c r="K37" s="70" t="s">
        <v>846</v>
      </c>
      <c r="L37" s="72">
        <v>0</v>
      </c>
      <c r="M37" s="70"/>
      <c r="N37" s="70"/>
      <c r="O37" s="70"/>
      <c r="P37" s="70"/>
      <c r="Q37" s="70"/>
      <c r="R37" s="70"/>
      <c r="S37" s="70"/>
      <c r="T37" s="70"/>
      <c r="U37" s="72">
        <f t="shared" si="13"/>
        <v>16190</v>
      </c>
      <c r="V37" s="70">
        <v>7665</v>
      </c>
      <c r="W37" s="70">
        <v>8525</v>
      </c>
      <c r="X37" s="70">
        <v>0</v>
      </c>
      <c r="Y37" s="70">
        <v>0</v>
      </c>
      <c r="Z37" s="70">
        <v>0</v>
      </c>
    </row>
    <row r="38" spans="1:26" ht="14.25">
      <c r="A38" s="70"/>
      <c r="B38" s="119">
        <v>23</v>
      </c>
      <c r="C38" s="121" t="s">
        <v>567</v>
      </c>
      <c r="D38" s="120">
        <v>0.4</v>
      </c>
      <c r="E38" s="70" t="s">
        <v>403</v>
      </c>
      <c r="F38" s="70" t="s">
        <v>437</v>
      </c>
      <c r="G38" s="70" t="s">
        <v>1191</v>
      </c>
      <c r="H38" s="70"/>
      <c r="I38" s="70"/>
      <c r="J38" s="70"/>
      <c r="K38" s="70" t="s">
        <v>847</v>
      </c>
      <c r="L38" s="72">
        <v>0</v>
      </c>
      <c r="M38" s="70"/>
      <c r="N38" s="70"/>
      <c r="O38" s="70"/>
      <c r="P38" s="70"/>
      <c r="Q38" s="70"/>
      <c r="R38" s="70"/>
      <c r="S38" s="70"/>
      <c r="T38" s="70"/>
      <c r="U38" s="72">
        <f t="shared" si="13"/>
        <v>16940</v>
      </c>
      <c r="V38" s="70">
        <v>4750</v>
      </c>
      <c r="W38" s="70">
        <v>12190</v>
      </c>
      <c r="X38" s="70">
        <v>0</v>
      </c>
      <c r="Y38" s="70">
        <v>0</v>
      </c>
      <c r="Z38" s="70">
        <v>0</v>
      </c>
    </row>
    <row r="39" spans="1:26" ht="14.25">
      <c r="A39" s="70"/>
      <c r="B39" s="119">
        <v>26</v>
      </c>
      <c r="C39" s="121" t="s">
        <v>1204</v>
      </c>
      <c r="D39" s="120">
        <v>0.6</v>
      </c>
      <c r="E39" s="70" t="s">
        <v>403</v>
      </c>
      <c r="F39" s="70" t="s">
        <v>437</v>
      </c>
      <c r="G39" s="70" t="s">
        <v>1191</v>
      </c>
      <c r="H39" s="70"/>
      <c r="I39" s="70"/>
      <c r="J39" s="70"/>
      <c r="K39" s="70" t="s">
        <v>847</v>
      </c>
      <c r="L39" s="72">
        <v>0</v>
      </c>
      <c r="M39" s="70"/>
      <c r="N39" s="70"/>
      <c r="O39" s="70"/>
      <c r="P39" s="70"/>
      <c r="Q39" s="70"/>
      <c r="R39" s="70"/>
      <c r="S39" s="70"/>
      <c r="T39" s="70"/>
      <c r="U39" s="72">
        <f t="shared" si="13"/>
        <v>13650</v>
      </c>
      <c r="V39" s="70">
        <v>7550</v>
      </c>
      <c r="W39" s="70">
        <v>6100</v>
      </c>
      <c r="X39" s="70">
        <v>0</v>
      </c>
      <c r="Y39" s="70">
        <v>0</v>
      </c>
      <c r="Z39" s="70">
        <v>0</v>
      </c>
    </row>
    <row r="40" spans="1:26" ht="14.25">
      <c r="A40" s="118"/>
      <c r="B40" s="119">
        <v>23</v>
      </c>
      <c r="C40" s="121" t="s">
        <v>426</v>
      </c>
      <c r="D40" s="120">
        <v>0.7</v>
      </c>
      <c r="E40" s="70" t="s">
        <v>403</v>
      </c>
      <c r="F40" s="70" t="s">
        <v>437</v>
      </c>
      <c r="G40" s="70" t="s">
        <v>1191</v>
      </c>
      <c r="H40" s="70"/>
      <c r="I40" s="70"/>
      <c r="J40" s="70"/>
      <c r="K40" s="70" t="s">
        <v>1205</v>
      </c>
      <c r="L40" s="72">
        <v>0</v>
      </c>
      <c r="M40" s="70"/>
      <c r="N40" s="70"/>
      <c r="O40" s="70"/>
      <c r="P40" s="70"/>
      <c r="Q40" s="70"/>
      <c r="R40" s="70"/>
      <c r="S40" s="70"/>
      <c r="T40" s="70"/>
      <c r="U40" s="72">
        <f t="shared" si="13"/>
        <v>16280</v>
      </c>
      <c r="V40" s="70">
        <v>6450</v>
      </c>
      <c r="W40" s="70">
        <v>9830</v>
      </c>
      <c r="X40" s="70">
        <v>0</v>
      </c>
      <c r="Y40" s="70">
        <v>0</v>
      </c>
      <c r="Z40" s="70">
        <v>0</v>
      </c>
    </row>
    <row r="41" spans="1:26" ht="14.25">
      <c r="A41" s="118" t="s">
        <v>394</v>
      </c>
      <c r="B41" s="69"/>
      <c r="C41" s="69"/>
      <c r="D41" s="1375">
        <f>SUM(D34:D40)</f>
        <v>3.5999999999999996</v>
      </c>
      <c r="E41" s="69"/>
      <c r="F41" s="69"/>
      <c r="G41" s="70"/>
      <c r="H41" s="70"/>
      <c r="I41" s="69"/>
      <c r="J41" s="69"/>
      <c r="K41" s="69"/>
      <c r="L41" s="84">
        <v>0</v>
      </c>
      <c r="M41" s="82"/>
      <c r="N41" s="82"/>
      <c r="O41" s="82"/>
      <c r="P41" s="82"/>
      <c r="Q41" s="82"/>
      <c r="R41" s="82"/>
      <c r="S41" s="82"/>
      <c r="T41" s="82"/>
      <c r="U41" s="84" t="s">
        <v>424</v>
      </c>
      <c r="V41" s="84" t="s">
        <v>424</v>
      </c>
      <c r="W41" s="84" t="s">
        <v>424</v>
      </c>
      <c r="X41" s="84" t="s">
        <v>424</v>
      </c>
      <c r="Y41" s="84" t="s">
        <v>424</v>
      </c>
      <c r="Z41" s="84" t="s">
        <v>424</v>
      </c>
    </row>
    <row r="42" spans="1:26" ht="14.25">
      <c r="A42" s="1376" t="s">
        <v>1215</v>
      </c>
      <c r="B42" s="69">
        <v>11</v>
      </c>
      <c r="C42" s="1380">
        <v>3.5</v>
      </c>
      <c r="D42" s="120">
        <v>0.8</v>
      </c>
      <c r="E42" s="69"/>
      <c r="F42" s="70" t="s">
        <v>421</v>
      </c>
      <c r="G42" s="70" t="s">
        <v>1191</v>
      </c>
      <c r="H42" s="70"/>
      <c r="I42" s="69"/>
      <c r="J42" s="69"/>
      <c r="K42" s="70" t="s">
        <v>37</v>
      </c>
      <c r="L42" s="84">
        <v>0</v>
      </c>
      <c r="M42" s="70"/>
      <c r="N42" s="70"/>
      <c r="O42" s="70"/>
      <c r="P42" s="70"/>
      <c r="Q42" s="70"/>
      <c r="R42" s="70"/>
      <c r="S42" s="70"/>
      <c r="T42" s="70"/>
      <c r="U42" s="72">
        <f>SUM(V42:Z42)</f>
        <v>16190</v>
      </c>
      <c r="V42" s="70">
        <v>8525</v>
      </c>
      <c r="W42" s="70">
        <v>7665</v>
      </c>
      <c r="X42" s="70">
        <v>0</v>
      </c>
      <c r="Y42" s="70">
        <v>0</v>
      </c>
      <c r="Z42" s="70">
        <v>0</v>
      </c>
    </row>
    <row r="43" spans="1:26" ht="14.25">
      <c r="A43" s="118"/>
      <c r="B43" s="69">
        <v>11</v>
      </c>
      <c r="C43" s="69">
        <v>3</v>
      </c>
      <c r="D43" s="120">
        <v>0.7</v>
      </c>
      <c r="E43" s="69"/>
      <c r="F43" s="70" t="s">
        <v>1207</v>
      </c>
      <c r="G43" s="70" t="s">
        <v>1191</v>
      </c>
      <c r="H43" s="70"/>
      <c r="I43" s="69"/>
      <c r="J43" s="69"/>
      <c r="K43" s="70" t="s">
        <v>37</v>
      </c>
      <c r="L43" s="84">
        <v>0</v>
      </c>
      <c r="M43" s="70"/>
      <c r="N43" s="70"/>
      <c r="O43" s="70"/>
      <c r="P43" s="70"/>
      <c r="Q43" s="70"/>
      <c r="R43" s="70"/>
      <c r="S43" s="70"/>
      <c r="T43" s="70"/>
      <c r="U43" s="72">
        <f>SUM(V43:Z43)</f>
        <v>17920</v>
      </c>
      <c r="V43" s="70">
        <v>12240</v>
      </c>
      <c r="W43" s="70">
        <v>4480</v>
      </c>
      <c r="X43" s="70">
        <v>0</v>
      </c>
      <c r="Y43" s="70">
        <v>1200</v>
      </c>
      <c r="Z43" s="70">
        <v>0</v>
      </c>
    </row>
    <row r="44" spans="1:26" ht="14.25">
      <c r="A44" s="118" t="s">
        <v>394</v>
      </c>
      <c r="B44" s="122"/>
      <c r="C44" s="122"/>
      <c r="D44" s="1375">
        <f>SUM(D42:D43)</f>
        <v>1.5</v>
      </c>
      <c r="E44" s="122"/>
      <c r="F44" s="122"/>
      <c r="G44" s="122"/>
      <c r="H44" s="69"/>
      <c r="I44" s="122"/>
      <c r="J44" s="122"/>
      <c r="K44" s="122"/>
      <c r="L44" s="84"/>
      <c r="M44" s="84"/>
      <c r="N44" s="84"/>
      <c r="O44" s="84"/>
      <c r="P44" s="84"/>
      <c r="Q44" s="84"/>
      <c r="R44" s="84"/>
      <c r="S44" s="84"/>
      <c r="T44" s="84"/>
      <c r="U44" s="84" t="s">
        <v>424</v>
      </c>
      <c r="V44" s="84" t="s">
        <v>424</v>
      </c>
      <c r="W44" s="84" t="s">
        <v>424</v>
      </c>
      <c r="X44" s="84" t="s">
        <v>424</v>
      </c>
      <c r="Y44" s="84" t="s">
        <v>424</v>
      </c>
      <c r="Z44" s="84" t="s">
        <v>424</v>
      </c>
    </row>
    <row r="45" spans="1:26" ht="14.25">
      <c r="A45" s="1371" t="s">
        <v>428</v>
      </c>
      <c r="B45" s="119">
        <v>10</v>
      </c>
      <c r="C45" s="121" t="s">
        <v>284</v>
      </c>
      <c r="D45" s="120">
        <v>0.6</v>
      </c>
      <c r="E45" s="70" t="s">
        <v>407</v>
      </c>
      <c r="F45" s="70" t="s">
        <v>421</v>
      </c>
      <c r="G45" s="70" t="s">
        <v>1191</v>
      </c>
      <c r="H45" s="70"/>
      <c r="I45" s="70"/>
      <c r="J45" s="70"/>
      <c r="K45" s="1377" t="s">
        <v>1206</v>
      </c>
      <c r="L45" s="72">
        <f aca="true" t="shared" si="14" ref="L45:L54">SUM(M45:T45)</f>
        <v>0</v>
      </c>
      <c r="M45" s="70"/>
      <c r="N45" s="70"/>
      <c r="O45" s="70"/>
      <c r="P45" s="70"/>
      <c r="Q45" s="70"/>
      <c r="R45" s="70"/>
      <c r="S45" s="70"/>
      <c r="T45" s="70"/>
      <c r="U45" s="72">
        <f>SUM(V45:Z45)</f>
        <v>14950</v>
      </c>
      <c r="V45" s="70">
        <v>1850</v>
      </c>
      <c r="W45" s="70">
        <v>80</v>
      </c>
      <c r="X45" s="70">
        <v>0</v>
      </c>
      <c r="Y45" s="70">
        <v>13020</v>
      </c>
      <c r="Z45" s="70">
        <v>0</v>
      </c>
    </row>
    <row r="46" spans="1:26" ht="14.25">
      <c r="A46" s="118"/>
      <c r="B46" s="795">
        <v>10</v>
      </c>
      <c r="C46" s="796" t="s">
        <v>427</v>
      </c>
      <c r="D46" s="797">
        <v>0.7</v>
      </c>
      <c r="E46" s="70" t="s">
        <v>407</v>
      </c>
      <c r="F46" s="70" t="s">
        <v>1207</v>
      </c>
      <c r="G46" s="70" t="s">
        <v>1191</v>
      </c>
      <c r="H46" s="70"/>
      <c r="I46" s="70"/>
      <c r="J46" s="70"/>
      <c r="K46" s="1377" t="s">
        <v>1208</v>
      </c>
      <c r="L46" s="72">
        <f t="shared" si="14"/>
        <v>0</v>
      </c>
      <c r="M46" s="70"/>
      <c r="N46" s="70"/>
      <c r="O46" s="70"/>
      <c r="P46" s="70"/>
      <c r="Q46" s="70"/>
      <c r="R46" s="70"/>
      <c r="S46" s="70"/>
      <c r="T46" s="70"/>
      <c r="U46" s="72">
        <f aca="true" t="shared" si="15" ref="U46:U54">SUM(V46:Z46)</f>
        <v>14870</v>
      </c>
      <c r="V46" s="70">
        <v>41</v>
      </c>
      <c r="W46" s="70">
        <v>34</v>
      </c>
      <c r="X46" s="70">
        <v>0</v>
      </c>
      <c r="Y46" s="70">
        <v>14795</v>
      </c>
      <c r="Z46" s="70">
        <v>0</v>
      </c>
    </row>
    <row r="47" spans="1:26" ht="14.25">
      <c r="A47" s="118"/>
      <c r="B47" s="795">
        <v>17</v>
      </c>
      <c r="C47" s="796" t="s">
        <v>485</v>
      </c>
      <c r="D47" s="797">
        <v>0.6</v>
      </c>
      <c r="E47" s="70" t="s">
        <v>403</v>
      </c>
      <c r="F47" s="70" t="s">
        <v>421</v>
      </c>
      <c r="G47" s="70" t="s">
        <v>1191</v>
      </c>
      <c r="H47" s="70"/>
      <c r="I47" s="70"/>
      <c r="J47" s="70"/>
      <c r="K47" s="70" t="s">
        <v>37</v>
      </c>
      <c r="L47" s="72">
        <f t="shared" si="14"/>
        <v>0</v>
      </c>
      <c r="M47" s="70"/>
      <c r="N47" s="70"/>
      <c r="O47" s="70"/>
      <c r="P47" s="70"/>
      <c r="Q47" s="70"/>
      <c r="R47" s="70"/>
      <c r="S47" s="70"/>
      <c r="T47" s="70"/>
      <c r="U47" s="72">
        <f t="shared" si="15"/>
        <v>14990</v>
      </c>
      <c r="V47" s="70">
        <v>8340</v>
      </c>
      <c r="W47" s="70">
        <v>6650</v>
      </c>
      <c r="X47" s="70">
        <v>0</v>
      </c>
      <c r="Y47" s="70">
        <v>0</v>
      </c>
      <c r="Z47" s="70">
        <v>0</v>
      </c>
    </row>
    <row r="48" spans="1:26" ht="14.25">
      <c r="A48" s="118"/>
      <c r="B48" s="119">
        <v>17</v>
      </c>
      <c r="C48" s="121" t="s">
        <v>538</v>
      </c>
      <c r="D48" s="120">
        <v>0.4</v>
      </c>
      <c r="E48" s="70" t="s">
        <v>403</v>
      </c>
      <c r="F48" s="70" t="s">
        <v>414</v>
      </c>
      <c r="G48" s="70" t="s">
        <v>1191</v>
      </c>
      <c r="H48" s="70"/>
      <c r="I48" s="70"/>
      <c r="J48" s="70"/>
      <c r="K48" s="70" t="s">
        <v>776</v>
      </c>
      <c r="L48" s="72">
        <f t="shared" si="14"/>
        <v>0</v>
      </c>
      <c r="M48" s="70"/>
      <c r="N48" s="70"/>
      <c r="O48" s="70"/>
      <c r="P48" s="70"/>
      <c r="Q48" s="70"/>
      <c r="R48" s="70"/>
      <c r="S48" s="70"/>
      <c r="T48" s="70"/>
      <c r="U48" s="72">
        <f t="shared" si="15"/>
        <v>16880</v>
      </c>
      <c r="V48" s="70">
        <v>12880</v>
      </c>
      <c r="W48" s="70">
        <v>4000</v>
      </c>
      <c r="X48" s="70">
        <v>0</v>
      </c>
      <c r="Y48" s="70">
        <v>0</v>
      </c>
      <c r="Z48" s="70">
        <v>0</v>
      </c>
    </row>
    <row r="49" spans="1:26" ht="14.25">
      <c r="A49" s="118"/>
      <c r="B49" s="119">
        <v>18</v>
      </c>
      <c r="C49" s="119">
        <v>3</v>
      </c>
      <c r="D49" s="120">
        <v>0.9</v>
      </c>
      <c r="E49" s="70" t="s">
        <v>403</v>
      </c>
      <c r="F49" s="70" t="s">
        <v>414</v>
      </c>
      <c r="G49" s="70" t="s">
        <v>1191</v>
      </c>
      <c r="H49" s="70"/>
      <c r="I49" s="70"/>
      <c r="J49" s="70"/>
      <c r="K49" s="70" t="s">
        <v>38</v>
      </c>
      <c r="L49" s="72">
        <f t="shared" si="14"/>
        <v>0</v>
      </c>
      <c r="M49" s="70"/>
      <c r="N49" s="70"/>
      <c r="O49" s="70"/>
      <c r="P49" s="70"/>
      <c r="Q49" s="70"/>
      <c r="R49" s="70"/>
      <c r="S49" s="70"/>
      <c r="T49" s="70"/>
      <c r="U49" s="72">
        <f t="shared" si="15"/>
        <v>15940</v>
      </c>
      <c r="V49" s="70">
        <v>11580</v>
      </c>
      <c r="W49" s="70">
        <v>4360</v>
      </c>
      <c r="X49" s="70">
        <v>0</v>
      </c>
      <c r="Y49" s="70">
        <v>0</v>
      </c>
      <c r="Z49" s="70">
        <v>0</v>
      </c>
    </row>
    <row r="50" spans="1:26" ht="14.25">
      <c r="A50" s="118"/>
      <c r="B50" s="119">
        <v>18</v>
      </c>
      <c r="C50" s="121" t="s">
        <v>427</v>
      </c>
      <c r="D50" s="120">
        <v>0.8</v>
      </c>
      <c r="E50" s="70" t="s">
        <v>403</v>
      </c>
      <c r="F50" s="70" t="s">
        <v>414</v>
      </c>
      <c r="G50" s="70" t="s">
        <v>1191</v>
      </c>
      <c r="H50" s="70"/>
      <c r="I50" s="70"/>
      <c r="J50" s="70"/>
      <c r="K50" s="70" t="s">
        <v>37</v>
      </c>
      <c r="L50" s="72">
        <f t="shared" si="14"/>
        <v>0</v>
      </c>
      <c r="M50" s="70"/>
      <c r="N50" s="70"/>
      <c r="O50" s="70"/>
      <c r="P50" s="70"/>
      <c r="Q50" s="70"/>
      <c r="R50" s="70"/>
      <c r="S50" s="70"/>
      <c r="T50" s="70"/>
      <c r="U50" s="72">
        <f t="shared" si="15"/>
        <v>16590</v>
      </c>
      <c r="V50" s="70">
        <v>6100</v>
      </c>
      <c r="W50" s="70">
        <v>10490</v>
      </c>
      <c r="X50" s="70">
        <v>0</v>
      </c>
      <c r="Y50" s="70">
        <v>0</v>
      </c>
      <c r="Z50" s="70">
        <v>0</v>
      </c>
    </row>
    <row r="51" spans="1:26" ht="14.25">
      <c r="A51" s="118"/>
      <c r="B51" s="119">
        <v>18</v>
      </c>
      <c r="C51" s="121" t="s">
        <v>284</v>
      </c>
      <c r="D51" s="120">
        <v>1</v>
      </c>
      <c r="E51" s="70" t="s">
        <v>403</v>
      </c>
      <c r="F51" s="70" t="s">
        <v>414</v>
      </c>
      <c r="G51" s="70" t="s">
        <v>1191</v>
      </c>
      <c r="H51" s="70"/>
      <c r="I51" s="70"/>
      <c r="J51" s="70"/>
      <c r="K51" s="70" t="s">
        <v>37</v>
      </c>
      <c r="L51" s="72">
        <f t="shared" si="14"/>
        <v>0</v>
      </c>
      <c r="M51" s="70"/>
      <c r="N51" s="70"/>
      <c r="O51" s="70"/>
      <c r="P51" s="70"/>
      <c r="Q51" s="70"/>
      <c r="R51" s="70"/>
      <c r="S51" s="70"/>
      <c r="T51" s="70"/>
      <c r="U51" s="72">
        <f t="shared" si="15"/>
        <v>16190</v>
      </c>
      <c r="V51" s="70">
        <v>8525</v>
      </c>
      <c r="W51" s="70">
        <v>7665</v>
      </c>
      <c r="X51" s="70">
        <v>0</v>
      </c>
      <c r="Y51" s="70">
        <v>0</v>
      </c>
      <c r="Z51" s="70">
        <v>0</v>
      </c>
    </row>
    <row r="52" spans="1:26" ht="14.25">
      <c r="A52" s="118"/>
      <c r="B52" s="119">
        <v>19</v>
      </c>
      <c r="C52" s="119">
        <v>36</v>
      </c>
      <c r="D52" s="120">
        <v>1</v>
      </c>
      <c r="E52" s="70" t="s">
        <v>403</v>
      </c>
      <c r="F52" s="70" t="s">
        <v>421</v>
      </c>
      <c r="G52" s="70" t="s">
        <v>1191</v>
      </c>
      <c r="H52" s="70"/>
      <c r="I52" s="70"/>
      <c r="J52" s="70"/>
      <c r="K52" s="70" t="s">
        <v>350</v>
      </c>
      <c r="L52" s="72">
        <f t="shared" si="14"/>
        <v>0</v>
      </c>
      <c r="M52" s="70"/>
      <c r="N52" s="70"/>
      <c r="O52" s="70"/>
      <c r="P52" s="70"/>
      <c r="Q52" s="70"/>
      <c r="R52" s="70"/>
      <c r="S52" s="70"/>
      <c r="T52" s="70"/>
      <c r="U52" s="72">
        <f t="shared" si="15"/>
        <v>17110</v>
      </c>
      <c r="V52" s="70">
        <v>10920</v>
      </c>
      <c r="W52" s="70">
        <v>4350</v>
      </c>
      <c r="X52" s="70">
        <v>0</v>
      </c>
      <c r="Y52" s="70">
        <v>1840</v>
      </c>
      <c r="Z52" s="70">
        <v>0</v>
      </c>
    </row>
    <row r="53" spans="1:26" ht="14.25">
      <c r="A53" s="118"/>
      <c r="B53" s="119">
        <v>19</v>
      </c>
      <c r="C53" s="1378">
        <v>26.4</v>
      </c>
      <c r="D53" s="120">
        <v>0.4</v>
      </c>
      <c r="E53" s="70" t="s">
        <v>406</v>
      </c>
      <c r="F53" s="70" t="s">
        <v>421</v>
      </c>
      <c r="G53" s="70" t="s">
        <v>1191</v>
      </c>
      <c r="H53" s="70"/>
      <c r="I53" s="70"/>
      <c r="J53" s="70"/>
      <c r="K53" s="70" t="s">
        <v>1031</v>
      </c>
      <c r="L53" s="72">
        <f t="shared" si="14"/>
        <v>0</v>
      </c>
      <c r="M53" s="70"/>
      <c r="N53" s="70"/>
      <c r="O53" s="70"/>
      <c r="P53" s="70"/>
      <c r="Q53" s="70"/>
      <c r="R53" s="70"/>
      <c r="S53" s="70"/>
      <c r="T53" s="70"/>
      <c r="U53" s="72">
        <f t="shared" si="15"/>
        <v>16935</v>
      </c>
      <c r="V53" s="70">
        <v>10280</v>
      </c>
      <c r="W53" s="70">
        <v>6655</v>
      </c>
      <c r="X53" s="70">
        <v>0</v>
      </c>
      <c r="Y53" s="70">
        <v>0</v>
      </c>
      <c r="Z53" s="70">
        <v>0</v>
      </c>
    </row>
    <row r="54" spans="1:26" ht="14.25">
      <c r="A54" s="118"/>
      <c r="B54" s="119">
        <v>19</v>
      </c>
      <c r="C54" s="1379" t="s">
        <v>1209</v>
      </c>
      <c r="D54" s="120">
        <v>1</v>
      </c>
      <c r="E54" s="70" t="s">
        <v>403</v>
      </c>
      <c r="F54" s="70" t="s">
        <v>421</v>
      </c>
      <c r="G54" s="70" t="s">
        <v>1191</v>
      </c>
      <c r="H54" s="70"/>
      <c r="I54" s="70"/>
      <c r="J54" s="70"/>
      <c r="K54" s="70" t="s">
        <v>39</v>
      </c>
      <c r="L54" s="72">
        <f t="shared" si="14"/>
        <v>0</v>
      </c>
      <c r="M54" s="70"/>
      <c r="N54" s="70"/>
      <c r="O54" s="70"/>
      <c r="P54" s="70"/>
      <c r="Q54" s="70"/>
      <c r="R54" s="70"/>
      <c r="S54" s="70"/>
      <c r="T54" s="70"/>
      <c r="U54" s="72">
        <f t="shared" si="15"/>
        <v>16940</v>
      </c>
      <c r="V54" s="70">
        <v>9840</v>
      </c>
      <c r="W54" s="70">
        <v>5020</v>
      </c>
      <c r="X54" s="70">
        <v>0</v>
      </c>
      <c r="Y54" s="70">
        <v>2080</v>
      </c>
      <c r="Z54" s="70">
        <v>0</v>
      </c>
    </row>
    <row r="55" spans="1:26" ht="14.25">
      <c r="A55" s="70"/>
      <c r="B55" s="119">
        <v>19</v>
      </c>
      <c r="C55" s="121" t="s">
        <v>556</v>
      </c>
      <c r="D55" s="120">
        <v>0.3</v>
      </c>
      <c r="E55" s="70" t="s">
        <v>403</v>
      </c>
      <c r="F55" s="70" t="s">
        <v>421</v>
      </c>
      <c r="G55" s="70" t="s">
        <v>1191</v>
      </c>
      <c r="H55" s="70"/>
      <c r="I55" s="70"/>
      <c r="J55" s="70"/>
      <c r="K55" s="70" t="s">
        <v>39</v>
      </c>
      <c r="L55" s="72">
        <f>SUM(M55:T55)</f>
        <v>0</v>
      </c>
      <c r="M55" s="70"/>
      <c r="N55" s="70"/>
      <c r="O55" s="70"/>
      <c r="P55" s="70"/>
      <c r="Q55" s="70"/>
      <c r="R55" s="70"/>
      <c r="S55" s="70"/>
      <c r="T55" s="70"/>
      <c r="U55" s="72">
        <f>SUM(V55:Z55)</f>
        <v>16370</v>
      </c>
      <c r="V55" s="70">
        <v>10300</v>
      </c>
      <c r="W55" s="70">
        <v>4770</v>
      </c>
      <c r="X55" s="70">
        <v>0</v>
      </c>
      <c r="Y55" s="70">
        <v>1300</v>
      </c>
      <c r="Z55" s="70">
        <v>0</v>
      </c>
    </row>
    <row r="56" spans="1:26" ht="14.25">
      <c r="A56" s="70"/>
      <c r="B56" s="119">
        <v>20</v>
      </c>
      <c r="C56" s="121" t="s">
        <v>430</v>
      </c>
      <c r="D56" s="120">
        <v>0.6</v>
      </c>
      <c r="E56" s="70" t="s">
        <v>403</v>
      </c>
      <c r="F56" s="70" t="s">
        <v>437</v>
      </c>
      <c r="G56" s="70" t="s">
        <v>1191</v>
      </c>
      <c r="H56" s="70"/>
      <c r="I56" s="70"/>
      <c r="J56" s="70"/>
      <c r="K56" s="70" t="s">
        <v>776</v>
      </c>
      <c r="L56" s="72">
        <f>SUM(M56:T56)</f>
        <v>0</v>
      </c>
      <c r="M56" s="70"/>
      <c r="N56" s="70"/>
      <c r="O56" s="70"/>
      <c r="P56" s="70"/>
      <c r="Q56" s="70"/>
      <c r="R56" s="70"/>
      <c r="S56" s="70"/>
      <c r="T56" s="70"/>
      <c r="U56" s="72">
        <f>SUM(V56:Z56)</f>
        <v>16180</v>
      </c>
      <c r="V56" s="70">
        <v>13000</v>
      </c>
      <c r="W56" s="70">
        <v>3180</v>
      </c>
      <c r="X56" s="70">
        <v>0</v>
      </c>
      <c r="Y56" s="70">
        <v>0</v>
      </c>
      <c r="Z56" s="70">
        <v>0</v>
      </c>
    </row>
    <row r="57" spans="1:26" ht="14.25">
      <c r="A57" s="70"/>
      <c r="B57" s="119">
        <v>20</v>
      </c>
      <c r="C57" s="121" t="s">
        <v>477</v>
      </c>
      <c r="D57" s="120">
        <v>0.9</v>
      </c>
      <c r="E57" s="70" t="s">
        <v>403</v>
      </c>
      <c r="F57" s="70" t="s">
        <v>437</v>
      </c>
      <c r="G57" s="70" t="s">
        <v>1191</v>
      </c>
      <c r="H57" s="70"/>
      <c r="I57" s="70"/>
      <c r="J57" s="70"/>
      <c r="K57" s="70" t="s">
        <v>776</v>
      </c>
      <c r="L57" s="72">
        <f>SUM(M57:T57)</f>
        <v>0</v>
      </c>
      <c r="M57" s="70"/>
      <c r="N57" s="70"/>
      <c r="O57" s="70"/>
      <c r="P57" s="70"/>
      <c r="Q57" s="70"/>
      <c r="R57" s="70"/>
      <c r="S57" s="70"/>
      <c r="T57" s="70"/>
      <c r="U57" s="72">
        <f>SUM(V57:Z57)</f>
        <v>16370</v>
      </c>
      <c r="V57" s="70">
        <v>13170</v>
      </c>
      <c r="W57" s="70">
        <v>3200</v>
      </c>
      <c r="X57" s="70">
        <v>0</v>
      </c>
      <c r="Y57" s="70">
        <v>0</v>
      </c>
      <c r="Z57" s="70">
        <v>0</v>
      </c>
    </row>
    <row r="58" spans="1:26" ht="14.25">
      <c r="A58" s="70"/>
      <c r="B58" s="119">
        <v>20</v>
      </c>
      <c r="C58" s="121" t="s">
        <v>419</v>
      </c>
      <c r="D58" s="120">
        <v>0.8</v>
      </c>
      <c r="E58" s="70" t="s">
        <v>403</v>
      </c>
      <c r="F58" s="70" t="s">
        <v>1210</v>
      </c>
      <c r="G58" s="70" t="s">
        <v>1191</v>
      </c>
      <c r="H58" s="70"/>
      <c r="I58" s="70"/>
      <c r="J58" s="70"/>
      <c r="K58" s="70" t="s">
        <v>1040</v>
      </c>
      <c r="L58" s="72">
        <f aca="true" t="shared" si="16" ref="L58:L70">SUM(M58:T58)</f>
        <v>0</v>
      </c>
      <c r="M58" s="70"/>
      <c r="N58" s="70"/>
      <c r="O58" s="70"/>
      <c r="P58" s="70"/>
      <c r="Q58" s="70"/>
      <c r="R58" s="70"/>
      <c r="S58" s="70"/>
      <c r="T58" s="70"/>
      <c r="U58" s="72">
        <f>SUM(V58:Z58)</f>
        <v>14800</v>
      </c>
      <c r="V58" s="70">
        <v>7850</v>
      </c>
      <c r="W58" s="70">
        <v>1150</v>
      </c>
      <c r="X58" s="70">
        <v>0</v>
      </c>
      <c r="Y58" s="70">
        <v>5800</v>
      </c>
      <c r="Z58" s="70">
        <v>0</v>
      </c>
    </row>
    <row r="59" spans="1:26" ht="14.25">
      <c r="A59" s="118"/>
      <c r="B59" s="119">
        <v>21</v>
      </c>
      <c r="C59" s="121" t="s">
        <v>542</v>
      </c>
      <c r="D59" s="120">
        <v>0.2</v>
      </c>
      <c r="E59" s="70" t="s">
        <v>403</v>
      </c>
      <c r="F59" s="70" t="s">
        <v>421</v>
      </c>
      <c r="G59" s="70" t="s">
        <v>1191</v>
      </c>
      <c r="H59" s="70"/>
      <c r="I59" s="70"/>
      <c r="J59" s="70"/>
      <c r="K59" s="70" t="s">
        <v>37</v>
      </c>
      <c r="L59" s="72">
        <f t="shared" si="16"/>
        <v>0</v>
      </c>
      <c r="M59" s="70"/>
      <c r="N59" s="70"/>
      <c r="O59" s="70"/>
      <c r="P59" s="70"/>
      <c r="Q59" s="70"/>
      <c r="R59" s="70"/>
      <c r="S59" s="70"/>
      <c r="T59" s="70"/>
      <c r="U59" s="72">
        <f aca="true" t="shared" si="17" ref="U59:U70">SUM(V59:Z59)</f>
        <v>16080</v>
      </c>
      <c r="V59" s="70">
        <v>9550</v>
      </c>
      <c r="W59" s="70">
        <v>5130</v>
      </c>
      <c r="X59" s="70">
        <v>0</v>
      </c>
      <c r="Y59" s="70">
        <v>1400</v>
      </c>
      <c r="Z59" s="70">
        <v>0</v>
      </c>
    </row>
    <row r="60" spans="1:26" ht="14.25">
      <c r="A60" s="118"/>
      <c r="B60" s="119">
        <v>22</v>
      </c>
      <c r="C60" s="121" t="s">
        <v>363</v>
      </c>
      <c r="D60" s="120">
        <v>0.7</v>
      </c>
      <c r="E60" s="70" t="s">
        <v>403</v>
      </c>
      <c r="F60" s="70" t="s">
        <v>414</v>
      </c>
      <c r="G60" s="70" t="s">
        <v>1191</v>
      </c>
      <c r="H60" s="70"/>
      <c r="I60" s="70"/>
      <c r="J60" s="70"/>
      <c r="K60" s="70" t="s">
        <v>39</v>
      </c>
      <c r="L60" s="72">
        <f t="shared" si="16"/>
        <v>0</v>
      </c>
      <c r="M60" s="70"/>
      <c r="N60" s="70"/>
      <c r="O60" s="70"/>
      <c r="P60" s="70"/>
      <c r="Q60" s="70"/>
      <c r="R60" s="70"/>
      <c r="S60" s="70"/>
      <c r="T60" s="70"/>
      <c r="U60" s="72">
        <f t="shared" si="17"/>
        <v>15950</v>
      </c>
      <c r="V60" s="70">
        <v>9450</v>
      </c>
      <c r="W60" s="70">
        <v>6250</v>
      </c>
      <c r="X60" s="70">
        <v>250</v>
      </c>
      <c r="Y60" s="70">
        <v>0</v>
      </c>
      <c r="Z60" s="70">
        <v>0</v>
      </c>
    </row>
    <row r="61" spans="1:26" ht="14.25">
      <c r="A61" s="118"/>
      <c r="B61" s="119">
        <v>22</v>
      </c>
      <c r="C61" s="121" t="s">
        <v>1211</v>
      </c>
      <c r="D61" s="120">
        <v>0.9</v>
      </c>
      <c r="E61" s="70" t="s">
        <v>403</v>
      </c>
      <c r="F61" s="70" t="s">
        <v>414</v>
      </c>
      <c r="G61" s="70" t="s">
        <v>1191</v>
      </c>
      <c r="H61" s="70"/>
      <c r="I61" s="70"/>
      <c r="J61" s="70"/>
      <c r="K61" s="70" t="s">
        <v>38</v>
      </c>
      <c r="L61" s="72">
        <v>0</v>
      </c>
      <c r="M61" s="70"/>
      <c r="N61" s="70"/>
      <c r="O61" s="70"/>
      <c r="P61" s="70"/>
      <c r="Q61" s="70"/>
      <c r="R61" s="70"/>
      <c r="S61" s="70"/>
      <c r="T61" s="70"/>
      <c r="U61" s="72">
        <f t="shared" si="17"/>
        <v>16430</v>
      </c>
      <c r="V61" s="70">
        <v>12250</v>
      </c>
      <c r="W61" s="70">
        <v>4180</v>
      </c>
      <c r="X61" s="70">
        <v>0</v>
      </c>
      <c r="Y61" s="70">
        <v>0</v>
      </c>
      <c r="Z61" s="70">
        <v>0</v>
      </c>
    </row>
    <row r="62" spans="1:26" ht="14.25">
      <c r="A62" s="118"/>
      <c r="B62" s="119">
        <v>22</v>
      </c>
      <c r="C62" s="121" t="s">
        <v>915</v>
      </c>
      <c r="D62" s="120">
        <v>0.4</v>
      </c>
      <c r="E62" s="70" t="s">
        <v>403</v>
      </c>
      <c r="F62" s="70" t="s">
        <v>414</v>
      </c>
      <c r="G62" s="70" t="s">
        <v>1191</v>
      </c>
      <c r="H62" s="70"/>
      <c r="I62" s="70"/>
      <c r="J62" s="70"/>
      <c r="K62" s="70" t="s">
        <v>37</v>
      </c>
      <c r="L62" s="72">
        <v>0</v>
      </c>
      <c r="M62" s="70"/>
      <c r="N62" s="70"/>
      <c r="O62" s="70"/>
      <c r="P62" s="70"/>
      <c r="Q62" s="70"/>
      <c r="R62" s="70"/>
      <c r="S62" s="70"/>
      <c r="T62" s="70"/>
      <c r="U62" s="72">
        <f t="shared" si="17"/>
        <v>16350</v>
      </c>
      <c r="V62" s="70">
        <v>9850</v>
      </c>
      <c r="W62" s="70">
        <v>6500</v>
      </c>
      <c r="X62" s="70">
        <v>0</v>
      </c>
      <c r="Y62" s="70">
        <v>0</v>
      </c>
      <c r="Z62" s="70">
        <v>0</v>
      </c>
    </row>
    <row r="63" spans="1:26" ht="14.25">
      <c r="A63" s="118"/>
      <c r="B63" s="119">
        <v>22</v>
      </c>
      <c r="C63" s="121" t="s">
        <v>915</v>
      </c>
      <c r="D63" s="120">
        <v>0.8</v>
      </c>
      <c r="E63" s="70" t="s">
        <v>403</v>
      </c>
      <c r="F63" s="70" t="s">
        <v>414</v>
      </c>
      <c r="G63" s="70" t="s">
        <v>1191</v>
      </c>
      <c r="H63" s="70"/>
      <c r="I63" s="70"/>
      <c r="J63" s="70"/>
      <c r="K63" s="70" t="s">
        <v>37</v>
      </c>
      <c r="L63" s="72">
        <v>0</v>
      </c>
      <c r="M63" s="70"/>
      <c r="N63" s="70"/>
      <c r="O63" s="70"/>
      <c r="P63" s="70"/>
      <c r="Q63" s="70"/>
      <c r="R63" s="70"/>
      <c r="S63" s="70"/>
      <c r="T63" s="70"/>
      <c r="U63" s="72">
        <f t="shared" si="17"/>
        <v>16540</v>
      </c>
      <c r="V63" s="70">
        <v>9830</v>
      </c>
      <c r="W63" s="70">
        <v>6710</v>
      </c>
      <c r="X63" s="70">
        <v>0</v>
      </c>
      <c r="Y63" s="70">
        <v>0</v>
      </c>
      <c r="Z63" s="70">
        <v>0</v>
      </c>
    </row>
    <row r="64" spans="1:26" ht="14.25">
      <c r="A64" s="118"/>
      <c r="B64" s="119">
        <v>24</v>
      </c>
      <c r="C64" s="119">
        <v>21</v>
      </c>
      <c r="D64" s="120">
        <v>0.7</v>
      </c>
      <c r="E64" s="70" t="s">
        <v>403</v>
      </c>
      <c r="F64" s="70" t="s">
        <v>437</v>
      </c>
      <c r="G64" s="70" t="s">
        <v>1191</v>
      </c>
      <c r="H64" s="70"/>
      <c r="I64" s="70"/>
      <c r="J64" s="70"/>
      <c r="K64" s="70" t="s">
        <v>39</v>
      </c>
      <c r="L64" s="72">
        <f t="shared" si="16"/>
        <v>0</v>
      </c>
      <c r="M64" s="70"/>
      <c r="N64" s="70"/>
      <c r="O64" s="70"/>
      <c r="P64" s="70"/>
      <c r="Q64" s="70"/>
      <c r="R64" s="70"/>
      <c r="S64" s="70"/>
      <c r="T64" s="70"/>
      <c r="U64" s="72">
        <f t="shared" si="17"/>
        <v>15720</v>
      </c>
      <c r="V64" s="70">
        <v>10040</v>
      </c>
      <c r="W64" s="70">
        <v>4480</v>
      </c>
      <c r="X64" s="70">
        <v>0</v>
      </c>
      <c r="Y64" s="70">
        <v>1200</v>
      </c>
      <c r="Z64" s="70">
        <v>0</v>
      </c>
    </row>
    <row r="65" spans="1:26" ht="14.25">
      <c r="A65" s="118"/>
      <c r="B65" s="119">
        <v>25</v>
      </c>
      <c r="C65" s="121" t="s">
        <v>427</v>
      </c>
      <c r="D65" s="120">
        <v>0.9</v>
      </c>
      <c r="E65" s="70" t="s">
        <v>403</v>
      </c>
      <c r="F65" s="70" t="s">
        <v>414</v>
      </c>
      <c r="G65" s="70" t="s">
        <v>1191</v>
      </c>
      <c r="H65" s="74"/>
      <c r="I65" s="70"/>
      <c r="J65" s="70"/>
      <c r="K65" s="70" t="s">
        <v>1205</v>
      </c>
      <c r="L65" s="72">
        <f t="shared" si="16"/>
        <v>0</v>
      </c>
      <c r="M65" s="70"/>
      <c r="N65" s="70"/>
      <c r="O65" s="70"/>
      <c r="P65" s="70"/>
      <c r="Q65" s="70"/>
      <c r="R65" s="70"/>
      <c r="S65" s="70"/>
      <c r="T65" s="70"/>
      <c r="U65" s="72">
        <f t="shared" si="17"/>
        <v>16280</v>
      </c>
      <c r="V65" s="70">
        <v>6430</v>
      </c>
      <c r="W65" s="70">
        <v>9850</v>
      </c>
      <c r="X65" s="70">
        <v>0</v>
      </c>
      <c r="Y65" s="70">
        <v>0</v>
      </c>
      <c r="Z65" s="70">
        <v>0</v>
      </c>
    </row>
    <row r="66" spans="1:26" ht="14.25">
      <c r="A66" s="118"/>
      <c r="B66" s="119">
        <v>26</v>
      </c>
      <c r="C66" s="121" t="s">
        <v>937</v>
      </c>
      <c r="D66" s="120">
        <v>0.7</v>
      </c>
      <c r="E66" s="70" t="s">
        <v>403</v>
      </c>
      <c r="F66" s="70" t="s">
        <v>414</v>
      </c>
      <c r="G66" s="70" t="s">
        <v>1191</v>
      </c>
      <c r="H66" s="70"/>
      <c r="I66" s="70"/>
      <c r="J66" s="70"/>
      <c r="K66" s="81" t="s">
        <v>38</v>
      </c>
      <c r="L66" s="72">
        <f t="shared" si="16"/>
        <v>0</v>
      </c>
      <c r="M66" s="70"/>
      <c r="N66" s="70"/>
      <c r="O66" s="70"/>
      <c r="P66" s="70"/>
      <c r="Q66" s="70"/>
      <c r="R66" s="70"/>
      <c r="S66" s="70"/>
      <c r="T66" s="70"/>
      <c r="U66" s="72">
        <f t="shared" si="17"/>
        <v>15940</v>
      </c>
      <c r="V66" s="70">
        <v>11190</v>
      </c>
      <c r="W66" s="70">
        <v>4750</v>
      </c>
      <c r="X66" s="70">
        <v>0</v>
      </c>
      <c r="Y66" s="70">
        <v>0</v>
      </c>
      <c r="Z66" s="70">
        <v>0</v>
      </c>
    </row>
    <row r="67" spans="1:26" ht="14.25">
      <c r="A67" s="118"/>
      <c r="B67" s="119">
        <v>28</v>
      </c>
      <c r="C67" s="121" t="s">
        <v>477</v>
      </c>
      <c r="D67" s="120">
        <v>0.9</v>
      </c>
      <c r="E67" s="70" t="s">
        <v>403</v>
      </c>
      <c r="F67" s="70" t="s">
        <v>414</v>
      </c>
      <c r="G67" s="70" t="s">
        <v>1191</v>
      </c>
      <c r="H67" s="70"/>
      <c r="I67" s="70"/>
      <c r="J67" s="70"/>
      <c r="K67" s="81" t="s">
        <v>1034</v>
      </c>
      <c r="L67" s="72">
        <f t="shared" si="16"/>
        <v>0</v>
      </c>
      <c r="M67" s="70"/>
      <c r="N67" s="70"/>
      <c r="O67" s="70"/>
      <c r="P67" s="70"/>
      <c r="Q67" s="70"/>
      <c r="R67" s="70"/>
      <c r="S67" s="70"/>
      <c r="T67" s="70"/>
      <c r="U67" s="72">
        <f t="shared" si="17"/>
        <v>15140</v>
      </c>
      <c r="V67" s="70">
        <v>8150</v>
      </c>
      <c r="W67" s="70">
        <v>2650</v>
      </c>
      <c r="X67" s="70">
        <v>0</v>
      </c>
      <c r="Y67" s="70">
        <v>4340</v>
      </c>
      <c r="Z67" s="70">
        <v>0</v>
      </c>
    </row>
    <row r="68" spans="1:26" ht="14.25">
      <c r="A68" s="118"/>
      <c r="B68" s="119">
        <v>28</v>
      </c>
      <c r="C68" s="121" t="s">
        <v>138</v>
      </c>
      <c r="D68" s="120">
        <v>0.7</v>
      </c>
      <c r="E68" s="70" t="s">
        <v>407</v>
      </c>
      <c r="F68" s="70" t="s">
        <v>414</v>
      </c>
      <c r="G68" s="70" t="s">
        <v>1191</v>
      </c>
      <c r="H68" s="70"/>
      <c r="I68" s="70"/>
      <c r="J68" s="70"/>
      <c r="K68" s="70" t="s">
        <v>1212</v>
      </c>
      <c r="L68" s="72">
        <f t="shared" si="16"/>
        <v>0</v>
      </c>
      <c r="M68" s="70"/>
      <c r="N68" s="70"/>
      <c r="O68" s="70"/>
      <c r="P68" s="70"/>
      <c r="Q68" s="70"/>
      <c r="R68" s="70"/>
      <c r="S68" s="70"/>
      <c r="T68" s="70"/>
      <c r="U68" s="72">
        <f t="shared" si="17"/>
        <v>16638</v>
      </c>
      <c r="V68" s="70">
        <v>7000</v>
      </c>
      <c r="W68" s="70">
        <v>1150</v>
      </c>
      <c r="X68" s="70">
        <v>0</v>
      </c>
      <c r="Y68" s="70">
        <v>8488</v>
      </c>
      <c r="Z68" s="70">
        <v>0</v>
      </c>
    </row>
    <row r="69" spans="1:26" ht="14.25">
      <c r="A69" s="118"/>
      <c r="B69" s="119">
        <v>28</v>
      </c>
      <c r="C69" s="121" t="s">
        <v>430</v>
      </c>
      <c r="D69" s="120">
        <v>0.7</v>
      </c>
      <c r="E69" s="70" t="s">
        <v>403</v>
      </c>
      <c r="F69" s="70" t="s">
        <v>414</v>
      </c>
      <c r="G69" s="70" t="s">
        <v>1191</v>
      </c>
      <c r="H69" s="70"/>
      <c r="I69" s="70"/>
      <c r="J69" s="70"/>
      <c r="K69" s="70" t="s">
        <v>351</v>
      </c>
      <c r="L69" s="72">
        <f t="shared" si="16"/>
        <v>0</v>
      </c>
      <c r="M69" s="70"/>
      <c r="N69" s="70"/>
      <c r="O69" s="70"/>
      <c r="P69" s="70"/>
      <c r="Q69" s="70"/>
      <c r="R69" s="70"/>
      <c r="S69" s="70"/>
      <c r="T69" s="70"/>
      <c r="U69" s="72">
        <f t="shared" si="17"/>
        <v>15820</v>
      </c>
      <c r="V69" s="70">
        <v>9850</v>
      </c>
      <c r="W69" s="70">
        <v>3050</v>
      </c>
      <c r="X69" s="70">
        <v>0</v>
      </c>
      <c r="Y69" s="70">
        <v>2920</v>
      </c>
      <c r="Z69" s="70">
        <v>0</v>
      </c>
    </row>
    <row r="70" spans="1:26" ht="14.25">
      <c r="A70" s="118"/>
      <c r="B70" s="119">
        <v>28</v>
      </c>
      <c r="C70" s="121" t="s">
        <v>1213</v>
      </c>
      <c r="D70" s="120">
        <v>0.6</v>
      </c>
      <c r="E70" s="70" t="s">
        <v>403</v>
      </c>
      <c r="F70" s="70" t="s">
        <v>437</v>
      </c>
      <c r="G70" s="70" t="s">
        <v>1191</v>
      </c>
      <c r="H70" s="70"/>
      <c r="I70" s="70"/>
      <c r="J70" s="70"/>
      <c r="K70" s="70" t="s">
        <v>1214</v>
      </c>
      <c r="L70" s="72">
        <f t="shared" si="16"/>
        <v>0</v>
      </c>
      <c r="M70" s="70"/>
      <c r="N70" s="70"/>
      <c r="O70" s="70"/>
      <c r="P70" s="70"/>
      <c r="Q70" s="70"/>
      <c r="R70" s="70"/>
      <c r="S70" s="70"/>
      <c r="T70" s="70"/>
      <c r="U70" s="72">
        <f t="shared" si="17"/>
        <v>16130</v>
      </c>
      <c r="V70" s="70">
        <v>7150</v>
      </c>
      <c r="W70" s="70">
        <v>3020</v>
      </c>
      <c r="X70" s="70">
        <v>0</v>
      </c>
      <c r="Y70" s="70">
        <v>5960</v>
      </c>
      <c r="Z70" s="70">
        <v>0</v>
      </c>
    </row>
    <row r="71" spans="1:26" ht="14.25">
      <c r="A71" s="118" t="s">
        <v>394</v>
      </c>
      <c r="B71" s="69"/>
      <c r="C71" s="69"/>
      <c r="D71" s="1375">
        <f>SUM(D45:D70)</f>
        <v>18.2</v>
      </c>
      <c r="E71" s="69"/>
      <c r="F71" s="69"/>
      <c r="G71" s="70"/>
      <c r="H71" s="70"/>
      <c r="I71" s="69"/>
      <c r="J71" s="69"/>
      <c r="K71" s="69"/>
      <c r="L71" s="84">
        <v>0</v>
      </c>
      <c r="M71" s="82">
        <f aca="true" t="shared" si="18" ref="M71:T71">SUM(M58:M70)</f>
        <v>0</v>
      </c>
      <c r="N71" s="82">
        <f t="shared" si="18"/>
        <v>0</v>
      </c>
      <c r="O71" s="82">
        <f t="shared" si="18"/>
        <v>0</v>
      </c>
      <c r="P71" s="82">
        <f t="shared" si="18"/>
        <v>0</v>
      </c>
      <c r="Q71" s="82">
        <f t="shared" si="18"/>
        <v>0</v>
      </c>
      <c r="R71" s="82">
        <f t="shared" si="18"/>
        <v>0</v>
      </c>
      <c r="S71" s="82">
        <f t="shared" si="18"/>
        <v>0</v>
      </c>
      <c r="T71" s="82">
        <f t="shared" si="18"/>
        <v>0</v>
      </c>
      <c r="U71" s="84" t="s">
        <v>424</v>
      </c>
      <c r="V71" s="84" t="s">
        <v>424</v>
      </c>
      <c r="W71" s="84" t="s">
        <v>424</v>
      </c>
      <c r="X71" s="84" t="s">
        <v>424</v>
      </c>
      <c r="Y71" s="84" t="s">
        <v>424</v>
      </c>
      <c r="Z71" s="84" t="s">
        <v>424</v>
      </c>
    </row>
    <row r="72" spans="1:26" ht="14.25">
      <c r="A72" s="1376" t="s">
        <v>429</v>
      </c>
      <c r="B72" s="1381">
        <v>1</v>
      </c>
      <c r="C72" s="1381">
        <v>24</v>
      </c>
      <c r="D72" s="1382">
        <v>0.9</v>
      </c>
      <c r="E72" s="70" t="s">
        <v>403</v>
      </c>
      <c r="F72" s="70" t="s">
        <v>437</v>
      </c>
      <c r="G72" s="70" t="s">
        <v>1191</v>
      </c>
      <c r="H72" s="69"/>
      <c r="I72" s="122"/>
      <c r="J72" s="122"/>
      <c r="K72" s="70" t="s">
        <v>1205</v>
      </c>
      <c r="L72" s="84">
        <f>SUM(M72:T72)</f>
        <v>0</v>
      </c>
      <c r="M72" s="1383"/>
      <c r="N72" s="1383"/>
      <c r="O72" s="1383"/>
      <c r="P72" s="1383"/>
      <c r="Q72" s="1383"/>
      <c r="R72" s="1383"/>
      <c r="S72" s="1383"/>
      <c r="T72" s="1383"/>
      <c r="U72" s="84">
        <f>SUM(V72:Z72)</f>
        <v>16280</v>
      </c>
      <c r="V72" s="70">
        <v>6430</v>
      </c>
      <c r="W72" s="70">
        <v>9850</v>
      </c>
      <c r="X72" s="70">
        <v>0</v>
      </c>
      <c r="Y72" s="70">
        <v>0</v>
      </c>
      <c r="Z72" s="70">
        <v>0</v>
      </c>
    </row>
    <row r="73" spans="1:26" ht="14.25">
      <c r="A73" s="118" t="s">
        <v>394</v>
      </c>
      <c r="B73" s="122"/>
      <c r="C73" s="122"/>
      <c r="D73" s="1375">
        <f>D72</f>
        <v>0.9</v>
      </c>
      <c r="E73" s="122"/>
      <c r="F73" s="122"/>
      <c r="G73" s="122"/>
      <c r="H73" s="69"/>
      <c r="I73" s="122"/>
      <c r="J73" s="122"/>
      <c r="K73" s="122"/>
      <c r="L73" s="84">
        <v>0</v>
      </c>
      <c r="M73" s="82">
        <f aca="true" t="shared" si="19" ref="M73:T73">SUM(M63:M72)</f>
        <v>0</v>
      </c>
      <c r="N73" s="82">
        <f t="shared" si="19"/>
        <v>0</v>
      </c>
      <c r="O73" s="82">
        <f t="shared" si="19"/>
        <v>0</v>
      </c>
      <c r="P73" s="82">
        <f t="shared" si="19"/>
        <v>0</v>
      </c>
      <c r="Q73" s="82">
        <f t="shared" si="19"/>
        <v>0</v>
      </c>
      <c r="R73" s="82">
        <f t="shared" si="19"/>
        <v>0</v>
      </c>
      <c r="S73" s="82">
        <f t="shared" si="19"/>
        <v>0</v>
      </c>
      <c r="T73" s="82">
        <f t="shared" si="19"/>
        <v>0</v>
      </c>
      <c r="U73" s="84" t="s">
        <v>424</v>
      </c>
      <c r="V73" s="84" t="s">
        <v>424</v>
      </c>
      <c r="W73" s="84" t="s">
        <v>424</v>
      </c>
      <c r="X73" s="84" t="s">
        <v>424</v>
      </c>
      <c r="Y73" s="84" t="s">
        <v>424</v>
      </c>
      <c r="Z73" s="84" t="s">
        <v>424</v>
      </c>
    </row>
    <row r="74" spans="1:26" ht="14.25">
      <c r="A74" s="118" t="s">
        <v>432</v>
      </c>
      <c r="B74" s="122"/>
      <c r="C74" s="122"/>
      <c r="D74" s="1375">
        <f>D73+D71+D44+D41</f>
        <v>24.199999999999996</v>
      </c>
      <c r="E74" s="122"/>
      <c r="F74" s="122"/>
      <c r="G74" s="122"/>
      <c r="H74" s="69"/>
      <c r="I74" s="122"/>
      <c r="J74" s="122"/>
      <c r="K74" s="122"/>
      <c r="L74" s="84"/>
      <c r="M74" s="82"/>
      <c r="N74" s="82"/>
      <c r="O74" s="82"/>
      <c r="P74" s="82"/>
      <c r="Q74" s="82"/>
      <c r="R74" s="82"/>
      <c r="S74" s="82"/>
      <c r="T74" s="82"/>
      <c r="U74" s="84"/>
      <c r="V74" s="84"/>
      <c r="W74" s="84"/>
      <c r="X74" s="84"/>
      <c r="Y74" s="84"/>
      <c r="Z74" s="84"/>
    </row>
    <row r="75" spans="1:26" ht="14.25">
      <c r="A75" s="118" t="s">
        <v>432</v>
      </c>
      <c r="B75" s="122"/>
      <c r="C75" s="122"/>
      <c r="D75" s="1375">
        <f>D32+D74</f>
        <v>34.599999999999994</v>
      </c>
      <c r="E75" s="122"/>
      <c r="F75" s="122"/>
      <c r="G75" s="122"/>
      <c r="H75" s="122"/>
      <c r="I75" s="122"/>
      <c r="J75" s="122"/>
      <c r="K75" s="122"/>
      <c r="L75" s="85">
        <f aca="true" t="shared" si="20" ref="L75:T75">L33+L74</f>
        <v>0</v>
      </c>
      <c r="M75" s="85">
        <f t="shared" si="20"/>
        <v>0</v>
      </c>
      <c r="N75" s="85">
        <f t="shared" si="20"/>
        <v>0</v>
      </c>
      <c r="O75" s="85">
        <f t="shared" si="20"/>
        <v>0</v>
      </c>
      <c r="P75" s="85">
        <f t="shared" si="20"/>
        <v>0</v>
      </c>
      <c r="Q75" s="85">
        <f t="shared" si="20"/>
        <v>0</v>
      </c>
      <c r="R75" s="85">
        <f t="shared" si="20"/>
        <v>0</v>
      </c>
      <c r="S75" s="85">
        <f t="shared" si="20"/>
        <v>0</v>
      </c>
      <c r="T75" s="85">
        <f t="shared" si="20"/>
        <v>0</v>
      </c>
      <c r="U75" s="85" t="s">
        <v>424</v>
      </c>
      <c r="V75" s="85" t="s">
        <v>424</v>
      </c>
      <c r="W75" s="85" t="s">
        <v>424</v>
      </c>
      <c r="X75" s="85" t="s">
        <v>424</v>
      </c>
      <c r="Y75" s="85" t="s">
        <v>424</v>
      </c>
      <c r="Z75" s="85" t="s">
        <v>424</v>
      </c>
    </row>
    <row r="76" spans="1:24" ht="14.25">
      <c r="A76" s="86"/>
      <c r="B76" s="87"/>
      <c r="C76" s="87"/>
      <c r="D76" s="88"/>
      <c r="E76" s="89"/>
      <c r="F76" s="89"/>
      <c r="G76" s="89"/>
      <c r="H76" s="89"/>
      <c r="I76" s="89"/>
      <c r="J76" s="89"/>
      <c r="K76" s="89"/>
      <c r="L76" s="90"/>
      <c r="M76" s="90"/>
      <c r="N76" s="90"/>
      <c r="O76" s="90"/>
      <c r="P76" s="90"/>
      <c r="Q76" s="90"/>
      <c r="R76" s="90"/>
      <c r="S76" s="90"/>
      <c r="T76" s="90"/>
      <c r="U76" s="91"/>
      <c r="V76" s="91"/>
      <c r="W76" s="91"/>
      <c r="X76" s="91"/>
    </row>
    <row r="77" spans="1:24" ht="14.25">
      <c r="A77" s="86"/>
      <c r="B77" s="87"/>
      <c r="C77" s="87"/>
      <c r="D77" s="88"/>
      <c r="E77" s="89"/>
      <c r="F77" s="89"/>
      <c r="G77" s="89"/>
      <c r="H77" s="89"/>
      <c r="I77" s="89"/>
      <c r="J77" s="89"/>
      <c r="K77" s="89"/>
      <c r="L77" s="90"/>
      <c r="M77" s="90"/>
      <c r="N77" s="90"/>
      <c r="O77" s="90"/>
      <c r="P77" s="90"/>
      <c r="Q77" s="90"/>
      <c r="R77" s="90"/>
      <c r="S77" s="90"/>
      <c r="T77" s="90"/>
      <c r="U77" s="91"/>
      <c r="V77" s="91"/>
      <c r="W77" s="91"/>
      <c r="X77" s="91"/>
    </row>
  </sheetData>
  <sheetProtection/>
  <mergeCells count="14">
    <mergeCell ref="G11:K11"/>
    <mergeCell ref="G33:K33"/>
    <mergeCell ref="H5:I5"/>
    <mergeCell ref="L5:T5"/>
    <mergeCell ref="U5:Z5"/>
    <mergeCell ref="L6:T6"/>
    <mergeCell ref="U6:Z6"/>
    <mergeCell ref="A1:Z1"/>
    <mergeCell ref="A2:Z2"/>
    <mergeCell ref="A3:X3"/>
    <mergeCell ref="L4:T4"/>
    <mergeCell ref="U4:Z4"/>
    <mergeCell ref="M7:T7"/>
    <mergeCell ref="U7:Z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U216"/>
  <sheetViews>
    <sheetView zoomScalePageLayoutView="0" workbookViewId="0" topLeftCell="A1">
      <selection activeCell="E215" sqref="E215"/>
    </sheetView>
  </sheetViews>
  <sheetFormatPr defaultColWidth="9.140625" defaultRowHeight="15"/>
  <cols>
    <col min="1" max="1" width="27.00390625" style="0" customWidth="1"/>
    <col min="2" max="2" width="11.140625" style="0" customWidth="1"/>
    <col min="3" max="3" width="9.8515625" style="0" customWidth="1"/>
    <col min="4" max="4" width="9.00390625" style="0" customWidth="1"/>
    <col min="5" max="5" width="13.57421875" style="0" customWidth="1"/>
    <col min="6" max="6" width="22.00390625" style="0" customWidth="1"/>
    <col min="7" max="7" width="14.57421875" style="123" customWidth="1"/>
    <col min="8" max="8" width="9.7109375" style="0" customWidth="1"/>
    <col min="9" max="9" width="11.8515625" style="0" customWidth="1"/>
    <col min="10" max="10" width="9.7109375" style="0" customWidth="1"/>
    <col min="11" max="11" width="12.28125" style="0" customWidth="1"/>
    <col min="12" max="12" width="18.00390625" style="0" customWidth="1"/>
    <col min="13" max="13" width="19.140625" style="0" customWidth="1"/>
    <col min="14" max="14" width="6.421875" style="0" customWidth="1"/>
    <col min="15" max="15" width="5.8515625" style="0" customWidth="1"/>
    <col min="16" max="17" width="6.00390625" style="0" customWidth="1"/>
    <col min="18" max="18" width="6.421875" style="0" customWidth="1"/>
    <col min="19" max="19" width="0" style="0" hidden="1" customWidth="1"/>
    <col min="20" max="20" width="5.421875" style="0" customWidth="1"/>
    <col min="21" max="21" width="0" style="0" hidden="1" customWidth="1"/>
  </cols>
  <sheetData>
    <row r="1" spans="1:20" ht="26.25" customHeight="1">
      <c r="A1" s="1965" t="s">
        <v>440</v>
      </c>
      <c r="B1" s="1965"/>
      <c r="C1" s="1965"/>
      <c r="D1" s="1965"/>
      <c r="E1" s="1965"/>
      <c r="F1" s="1965"/>
      <c r="G1" s="1965"/>
      <c r="H1" s="1965"/>
      <c r="I1" s="1965"/>
      <c r="J1" s="1965"/>
      <c r="K1" s="1965"/>
      <c r="L1" s="1965"/>
      <c r="M1" s="1965"/>
      <c r="N1" s="1965"/>
      <c r="O1" s="1965"/>
      <c r="P1" s="1965"/>
      <c r="Q1" s="1965"/>
      <c r="R1" s="1965"/>
      <c r="S1" s="1965"/>
      <c r="T1" s="56"/>
    </row>
    <row r="2" spans="1:21" ht="15">
      <c r="A2" s="1966" t="s">
        <v>1092</v>
      </c>
      <c r="B2" s="1966"/>
      <c r="C2" s="1966"/>
      <c r="D2" s="1966"/>
      <c r="E2" s="1966"/>
      <c r="F2" s="1966"/>
      <c r="G2" s="1966"/>
      <c r="H2" s="1966"/>
      <c r="I2" s="1966"/>
      <c r="J2" s="1966"/>
      <c r="K2" s="1966"/>
      <c r="L2" s="1966"/>
      <c r="M2" s="1966"/>
      <c r="N2" s="1966"/>
      <c r="O2" s="1966"/>
      <c r="P2" s="1966"/>
      <c r="Q2" s="1966"/>
      <c r="R2" s="1966"/>
      <c r="S2" s="1966"/>
      <c r="T2" s="1966"/>
      <c r="U2" s="55"/>
    </row>
    <row r="3" spans="1:21" ht="15">
      <c r="A3" s="1966" t="s">
        <v>441</v>
      </c>
      <c r="B3" s="1966"/>
      <c r="C3" s="1966"/>
      <c r="D3" s="1966"/>
      <c r="E3" s="1966"/>
      <c r="F3" s="1966"/>
      <c r="G3" s="1966"/>
      <c r="H3" s="1966"/>
      <c r="I3" s="1966"/>
      <c r="J3" s="1966"/>
      <c r="K3" s="1966"/>
      <c r="L3" s="1966"/>
      <c r="M3" s="1966"/>
      <c r="N3" s="1966"/>
      <c r="O3" s="1966"/>
      <c r="P3" s="1966"/>
      <c r="Q3" s="1966"/>
      <c r="R3" s="1966"/>
      <c r="S3" s="1966"/>
      <c r="T3" s="1966"/>
      <c r="U3" s="148"/>
    </row>
    <row r="4" spans="1:21" ht="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</row>
    <row r="5" spans="1:21" ht="14.25">
      <c r="A5" s="1967" t="s">
        <v>442</v>
      </c>
      <c r="B5" s="1967" t="s">
        <v>247</v>
      </c>
      <c r="C5" s="1967" t="s">
        <v>248</v>
      </c>
      <c r="D5" s="1967" t="s">
        <v>249</v>
      </c>
      <c r="E5" s="1970" t="s">
        <v>507</v>
      </c>
      <c r="F5" s="1967" t="s">
        <v>251</v>
      </c>
      <c r="G5" s="1971" t="s">
        <v>252</v>
      </c>
      <c r="H5" s="1967" t="s">
        <v>443</v>
      </c>
      <c r="I5" s="1968" t="s">
        <v>254</v>
      </c>
      <c r="J5" s="1968"/>
      <c r="K5" s="1967" t="s">
        <v>255</v>
      </c>
      <c r="L5" s="1968" t="s">
        <v>256</v>
      </c>
      <c r="M5" s="1968" t="s">
        <v>444</v>
      </c>
      <c r="N5" s="1968"/>
      <c r="O5" s="1968"/>
      <c r="P5" s="1968"/>
      <c r="Q5" s="1968"/>
      <c r="R5" s="1968"/>
      <c r="S5" s="1968"/>
      <c r="T5" s="1968"/>
      <c r="U5" s="1968"/>
    </row>
    <row r="6" spans="1:21" ht="29.25" customHeight="1">
      <c r="A6" s="1967"/>
      <c r="B6" s="1967"/>
      <c r="C6" s="1967"/>
      <c r="D6" s="1967"/>
      <c r="E6" s="1967"/>
      <c r="F6" s="1967"/>
      <c r="G6" s="1971"/>
      <c r="H6" s="1967"/>
      <c r="I6" s="1967" t="s">
        <v>259</v>
      </c>
      <c r="J6" s="1967" t="s">
        <v>260</v>
      </c>
      <c r="K6" s="1967"/>
      <c r="L6" s="1968"/>
      <c r="M6" s="1967" t="s">
        <v>445</v>
      </c>
      <c r="N6" s="1968" t="s">
        <v>446</v>
      </c>
      <c r="O6" s="1968"/>
      <c r="P6" s="1968"/>
      <c r="Q6" s="1968"/>
      <c r="R6" s="1968"/>
      <c r="S6" s="1968"/>
      <c r="T6" s="1968"/>
      <c r="U6" s="1968"/>
    </row>
    <row r="7" spans="1:21" ht="32.25" customHeight="1">
      <c r="A7" s="1967"/>
      <c r="B7" s="1967"/>
      <c r="C7" s="1967"/>
      <c r="D7" s="1967"/>
      <c r="E7" s="1967"/>
      <c r="F7" s="1967"/>
      <c r="G7" s="1971"/>
      <c r="H7" s="1967"/>
      <c r="I7" s="1967"/>
      <c r="J7" s="1967"/>
      <c r="K7" s="1967"/>
      <c r="L7" s="1968"/>
      <c r="M7" s="1967"/>
      <c r="N7" s="175" t="s">
        <v>447</v>
      </c>
      <c r="O7" s="176" t="s">
        <v>269</v>
      </c>
      <c r="P7" s="176" t="s">
        <v>449</v>
      </c>
      <c r="Q7" s="175" t="s">
        <v>671</v>
      </c>
      <c r="R7" s="175" t="s">
        <v>404</v>
      </c>
      <c r="S7" s="177" t="s">
        <v>404</v>
      </c>
      <c r="T7" s="178" t="s">
        <v>1050</v>
      </c>
      <c r="U7" s="179"/>
    </row>
    <row r="8" spans="1:21" ht="14.25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1">
        <v>7</v>
      </c>
      <c r="H8" s="180">
        <v>8</v>
      </c>
      <c r="I8" s="180">
        <v>9</v>
      </c>
      <c r="J8" s="180">
        <v>10</v>
      </c>
      <c r="K8" s="180">
        <v>11</v>
      </c>
      <c r="L8" s="174">
        <v>12</v>
      </c>
      <c r="M8" s="180">
        <v>13</v>
      </c>
      <c r="N8" s="180">
        <v>14</v>
      </c>
      <c r="O8" s="180">
        <v>15</v>
      </c>
      <c r="P8" s="180">
        <v>16</v>
      </c>
      <c r="Q8" s="180">
        <v>17</v>
      </c>
      <c r="R8" s="180">
        <v>18</v>
      </c>
      <c r="S8" s="180">
        <v>19</v>
      </c>
      <c r="T8" s="180">
        <v>19</v>
      </c>
      <c r="U8" s="180"/>
    </row>
    <row r="9" spans="1:21" ht="17.25">
      <c r="A9" s="182"/>
      <c r="B9" s="182"/>
      <c r="C9" s="182"/>
      <c r="D9" s="182"/>
      <c r="E9" s="182"/>
      <c r="F9" s="182"/>
      <c r="G9" s="183"/>
      <c r="H9" s="182"/>
      <c r="I9" s="1974" t="s">
        <v>450</v>
      </c>
      <c r="J9" s="1974"/>
      <c r="K9" s="1974"/>
      <c r="L9" s="1974"/>
      <c r="M9" s="182"/>
      <c r="N9" s="182"/>
      <c r="O9" s="182"/>
      <c r="P9" s="182"/>
      <c r="Q9" s="182"/>
      <c r="R9" s="182"/>
      <c r="S9" s="182"/>
      <c r="T9" s="182"/>
      <c r="U9" s="154"/>
    </row>
    <row r="10" spans="1:21" ht="28.5">
      <c r="A10" s="155" t="s">
        <v>412</v>
      </c>
      <c r="B10" s="149">
        <v>1</v>
      </c>
      <c r="C10" s="1283" t="s">
        <v>552</v>
      </c>
      <c r="D10" s="1283" t="s">
        <v>1063</v>
      </c>
      <c r="E10" s="1280">
        <v>0.8</v>
      </c>
      <c r="F10" s="150" t="s">
        <v>269</v>
      </c>
      <c r="G10" s="150" t="s">
        <v>452</v>
      </c>
      <c r="H10" s="965" t="s">
        <v>1051</v>
      </c>
      <c r="I10" s="153" t="s">
        <v>453</v>
      </c>
      <c r="J10" s="153" t="s">
        <v>454</v>
      </c>
      <c r="K10" s="1276" t="s">
        <v>1052</v>
      </c>
      <c r="L10" s="965" t="s">
        <v>473</v>
      </c>
      <c r="M10" s="153">
        <f>T10+R10+Q10+P10+O10+N10</f>
        <v>8.2</v>
      </c>
      <c r="N10" s="153"/>
      <c r="O10" s="153">
        <v>8</v>
      </c>
      <c r="P10" s="153"/>
      <c r="Q10" s="153"/>
      <c r="R10" s="153"/>
      <c r="S10" s="153"/>
      <c r="T10" s="153">
        <v>0.2</v>
      </c>
      <c r="U10" s="154"/>
    </row>
    <row r="11" spans="1:21" ht="14.25">
      <c r="A11" s="151" t="s">
        <v>455</v>
      </c>
      <c r="B11" s="1975" t="s">
        <v>456</v>
      </c>
      <c r="C11" s="1975"/>
      <c r="D11" s="1975"/>
      <c r="E11" s="1109">
        <f>E10</f>
        <v>0.8</v>
      </c>
      <c r="F11" s="156"/>
      <c r="G11" s="156"/>
      <c r="H11" s="158"/>
      <c r="I11" s="158"/>
      <c r="J11" s="158"/>
      <c r="K11" s="158"/>
      <c r="L11" s="159"/>
      <c r="M11" s="157">
        <f aca="true" t="shared" si="0" ref="M11:R11">M10</f>
        <v>8.2</v>
      </c>
      <c r="N11" s="157">
        <f t="shared" si="0"/>
        <v>0</v>
      </c>
      <c r="O11" s="157">
        <f t="shared" si="0"/>
        <v>8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>S10</f>
        <v>0</v>
      </c>
      <c r="T11" s="152"/>
      <c r="U11" s="154"/>
    </row>
    <row r="12" spans="1:21" ht="17.25">
      <c r="A12" s="184"/>
      <c r="B12" s="185"/>
      <c r="C12" s="186"/>
      <c r="D12" s="186"/>
      <c r="E12" s="187"/>
      <c r="F12" s="185"/>
      <c r="G12" s="188"/>
      <c r="H12" s="189"/>
      <c r="I12" s="1976" t="s">
        <v>457</v>
      </c>
      <c r="J12" s="1977"/>
      <c r="K12" s="1978"/>
      <c r="L12" s="190"/>
      <c r="M12" s="191"/>
      <c r="N12" s="184"/>
      <c r="O12" s="184"/>
      <c r="P12" s="191"/>
      <c r="Q12" s="184"/>
      <c r="R12" s="184"/>
      <c r="S12" s="192"/>
      <c r="T12" s="192"/>
      <c r="U12" s="161"/>
    </row>
    <row r="13" spans="1:21" ht="28.5">
      <c r="A13" s="1277" t="s">
        <v>412</v>
      </c>
      <c r="B13" s="152">
        <v>1</v>
      </c>
      <c r="C13" s="1278" t="s">
        <v>485</v>
      </c>
      <c r="D13" s="1278" t="s">
        <v>151</v>
      </c>
      <c r="E13" s="1279">
        <v>0.9</v>
      </c>
      <c r="F13" s="152" t="s">
        <v>449</v>
      </c>
      <c r="G13" s="152" t="s">
        <v>468</v>
      </c>
      <c r="H13" s="153" t="s">
        <v>1051</v>
      </c>
      <c r="I13" s="153" t="s">
        <v>461</v>
      </c>
      <c r="J13" s="153" t="s">
        <v>454</v>
      </c>
      <c r="K13" s="153" t="s">
        <v>537</v>
      </c>
      <c r="L13" s="153" t="s">
        <v>470</v>
      </c>
      <c r="M13" s="152">
        <f>T13+R13+Q13+P13+O13+N13</f>
        <v>3</v>
      </c>
      <c r="N13" s="160"/>
      <c r="O13" s="149"/>
      <c r="P13" s="1280">
        <v>3</v>
      </c>
      <c r="Q13" s="1280"/>
      <c r="R13" s="149"/>
      <c r="S13" s="149"/>
      <c r="T13" s="162"/>
      <c r="U13" s="162"/>
    </row>
    <row r="14" spans="1:21" ht="28.5">
      <c r="A14" s="1281" t="s">
        <v>455</v>
      </c>
      <c r="B14" s="152">
        <v>2</v>
      </c>
      <c r="C14" s="1278" t="s">
        <v>543</v>
      </c>
      <c r="D14" s="1278" t="s">
        <v>1053</v>
      </c>
      <c r="E14" s="1279">
        <v>0.8</v>
      </c>
      <c r="F14" s="152" t="s">
        <v>449</v>
      </c>
      <c r="G14" s="152" t="s">
        <v>468</v>
      </c>
      <c r="H14" s="153" t="s">
        <v>1051</v>
      </c>
      <c r="I14" s="153" t="s">
        <v>461</v>
      </c>
      <c r="J14" s="153" t="s">
        <v>454</v>
      </c>
      <c r="K14" s="153" t="s">
        <v>537</v>
      </c>
      <c r="L14" s="153" t="s">
        <v>470</v>
      </c>
      <c r="M14" s="152">
        <f>T14+R14+Q14+P14+O14+N14</f>
        <v>2.6</v>
      </c>
      <c r="N14" s="160"/>
      <c r="O14" s="149"/>
      <c r="P14" s="1280">
        <v>2.6</v>
      </c>
      <c r="Q14" s="1280"/>
      <c r="R14" s="149"/>
      <c r="S14" s="149"/>
      <c r="T14" s="162"/>
      <c r="U14" s="162"/>
    </row>
    <row r="15" spans="1:21" ht="28.5" customHeight="1">
      <c r="A15" s="1277"/>
      <c r="B15" s="152">
        <v>3</v>
      </c>
      <c r="C15" s="1278" t="s">
        <v>458</v>
      </c>
      <c r="D15" s="1278" t="s">
        <v>1054</v>
      </c>
      <c r="E15" s="1279">
        <v>1</v>
      </c>
      <c r="F15" s="152" t="s">
        <v>449</v>
      </c>
      <c r="G15" s="152" t="s">
        <v>468</v>
      </c>
      <c r="H15" s="153" t="s">
        <v>1051</v>
      </c>
      <c r="I15" s="153" t="s">
        <v>461</v>
      </c>
      <c r="J15" s="153" t="s">
        <v>454</v>
      </c>
      <c r="K15" s="153" t="s">
        <v>537</v>
      </c>
      <c r="L15" s="153" t="s">
        <v>470</v>
      </c>
      <c r="M15" s="152">
        <f>T15+R15+Q15+P15+O15+N15</f>
        <v>3</v>
      </c>
      <c r="N15" s="160"/>
      <c r="O15" s="149"/>
      <c r="P15" s="1280">
        <v>3</v>
      </c>
      <c r="Q15" s="1280"/>
      <c r="R15" s="1280"/>
      <c r="S15" s="1280"/>
      <c r="T15" s="1280"/>
      <c r="U15" s="162"/>
    </row>
    <row r="16" spans="1:21" ht="28.5" customHeight="1">
      <c r="A16" s="1281"/>
      <c r="B16" s="152">
        <v>4</v>
      </c>
      <c r="C16" s="1278" t="s">
        <v>1055</v>
      </c>
      <c r="D16" s="1278" t="s">
        <v>1056</v>
      </c>
      <c r="E16" s="1279">
        <v>1</v>
      </c>
      <c r="F16" s="152" t="s">
        <v>462</v>
      </c>
      <c r="G16" s="149" t="s">
        <v>452</v>
      </c>
      <c r="H16" s="153" t="s">
        <v>1051</v>
      </c>
      <c r="I16" s="153" t="s">
        <v>461</v>
      </c>
      <c r="J16" s="153" t="s">
        <v>454</v>
      </c>
      <c r="K16" s="1282" t="s">
        <v>1057</v>
      </c>
      <c r="L16" s="153" t="s">
        <v>1047</v>
      </c>
      <c r="M16" s="152">
        <f>T16+R16+Q16+P16+O16+N16</f>
        <v>10.1</v>
      </c>
      <c r="N16" s="149">
        <v>10</v>
      </c>
      <c r="O16" s="149"/>
      <c r="P16" s="1280"/>
      <c r="Q16" s="1280"/>
      <c r="R16" s="1280"/>
      <c r="S16" s="1280"/>
      <c r="T16" s="1280">
        <v>0.1</v>
      </c>
      <c r="U16" s="162"/>
    </row>
    <row r="17" spans="1:21" ht="14.25">
      <c r="A17" s="163"/>
      <c r="B17" s="1975" t="s">
        <v>456</v>
      </c>
      <c r="C17" s="1975"/>
      <c r="D17" s="1975"/>
      <c r="E17" s="1238">
        <f>E16+E15+E14+E13</f>
        <v>3.6999999999999997</v>
      </c>
      <c r="F17" s="149"/>
      <c r="G17" s="165"/>
      <c r="H17" s="153"/>
      <c r="I17" s="166"/>
      <c r="J17" s="166"/>
      <c r="K17" s="166"/>
      <c r="L17" s="166"/>
      <c r="M17" s="164">
        <f>M16+M15+M14+M13</f>
        <v>18.7</v>
      </c>
      <c r="N17" s="164">
        <f aca="true" t="shared" si="1" ref="N17:T17">SUM(N13:N14)</f>
        <v>0</v>
      </c>
      <c r="O17" s="164">
        <f t="shared" si="1"/>
        <v>0</v>
      </c>
      <c r="P17" s="164">
        <f t="shared" si="1"/>
        <v>5.6</v>
      </c>
      <c r="Q17" s="164">
        <f t="shared" si="1"/>
        <v>0</v>
      </c>
      <c r="R17" s="164">
        <f t="shared" si="1"/>
        <v>0</v>
      </c>
      <c r="S17" s="164">
        <f t="shared" si="1"/>
        <v>0</v>
      </c>
      <c r="T17" s="164">
        <f t="shared" si="1"/>
        <v>0</v>
      </c>
      <c r="U17" s="167"/>
    </row>
    <row r="18" spans="1:21" ht="17.25">
      <c r="A18" s="193" t="s">
        <v>412</v>
      </c>
      <c r="B18" s="194"/>
      <c r="C18" s="195"/>
      <c r="D18" s="195"/>
      <c r="E18" s="196"/>
      <c r="F18" s="196"/>
      <c r="G18" s="197"/>
      <c r="H18" s="198"/>
      <c r="I18" s="1053" t="s">
        <v>465</v>
      </c>
      <c r="J18" s="1053"/>
      <c r="K18" s="1054"/>
      <c r="L18" s="199"/>
      <c r="M18" s="200"/>
      <c r="N18" s="201"/>
      <c r="O18" s="202"/>
      <c r="P18" s="203"/>
      <c r="Q18" s="194"/>
      <c r="R18" s="194"/>
      <c r="S18" s="200"/>
      <c r="T18" s="200"/>
      <c r="U18" s="167"/>
    </row>
    <row r="19" spans="1:21" ht="28.5">
      <c r="A19" s="168" t="s">
        <v>412</v>
      </c>
      <c r="B19" s="167">
        <v>1</v>
      </c>
      <c r="C19" s="149">
        <v>1</v>
      </c>
      <c r="D19" s="1283" t="s">
        <v>1058</v>
      </c>
      <c r="E19" s="1284">
        <v>0.7</v>
      </c>
      <c r="F19" s="150" t="s">
        <v>449</v>
      </c>
      <c r="G19" s="150" t="s">
        <v>468</v>
      </c>
      <c r="H19" s="965" t="s">
        <v>1051</v>
      </c>
      <c r="I19" s="153" t="s">
        <v>453</v>
      </c>
      <c r="J19" s="153" t="s">
        <v>454</v>
      </c>
      <c r="K19" s="153" t="s">
        <v>469</v>
      </c>
      <c r="L19" s="153" t="s">
        <v>470</v>
      </c>
      <c r="M19" s="152">
        <f aca="true" t="shared" si="2" ref="M19:M32">T19+R19+Q19+P19+O19+N19</f>
        <v>2.3</v>
      </c>
      <c r="N19" s="1284"/>
      <c r="O19" s="1284"/>
      <c r="P19" s="150">
        <v>2.3</v>
      </c>
      <c r="Q19" s="149"/>
      <c r="R19" s="149"/>
      <c r="S19" s="149"/>
      <c r="T19" s="167"/>
      <c r="U19" s="167"/>
    </row>
    <row r="20" spans="1:21" ht="28.5">
      <c r="A20" s="168" t="s">
        <v>466</v>
      </c>
      <c r="B20" s="167">
        <v>2</v>
      </c>
      <c r="C20" s="149">
        <v>18</v>
      </c>
      <c r="D20" s="1283" t="s">
        <v>575</v>
      </c>
      <c r="E20" s="1284">
        <v>1</v>
      </c>
      <c r="F20" s="150" t="s">
        <v>447</v>
      </c>
      <c r="G20" s="150" t="s">
        <v>452</v>
      </c>
      <c r="H20" s="965" t="s">
        <v>1051</v>
      </c>
      <c r="I20" s="153" t="s">
        <v>453</v>
      </c>
      <c r="J20" s="153" t="s">
        <v>454</v>
      </c>
      <c r="K20" s="965" t="s">
        <v>467</v>
      </c>
      <c r="L20" s="965" t="s">
        <v>1047</v>
      </c>
      <c r="M20" s="152">
        <f t="shared" si="2"/>
        <v>10.1</v>
      </c>
      <c r="N20" s="1284">
        <v>10</v>
      </c>
      <c r="O20" s="1284"/>
      <c r="P20" s="150"/>
      <c r="Q20" s="149"/>
      <c r="R20" s="149"/>
      <c r="S20" s="149"/>
      <c r="T20" s="167">
        <v>0.1</v>
      </c>
      <c r="U20" s="167"/>
    </row>
    <row r="21" spans="1:21" ht="28.5">
      <c r="A21" s="168" t="s">
        <v>464</v>
      </c>
      <c r="B21" s="167">
        <v>3</v>
      </c>
      <c r="C21" s="149">
        <v>19</v>
      </c>
      <c r="D21" s="1283" t="s">
        <v>284</v>
      </c>
      <c r="E21" s="1284">
        <v>0.5</v>
      </c>
      <c r="F21" s="150" t="s">
        <v>447</v>
      </c>
      <c r="G21" s="150" t="s">
        <v>452</v>
      </c>
      <c r="H21" s="965" t="s">
        <v>1051</v>
      </c>
      <c r="I21" s="153" t="s">
        <v>453</v>
      </c>
      <c r="J21" s="153" t="s">
        <v>454</v>
      </c>
      <c r="K21" s="965" t="s">
        <v>467</v>
      </c>
      <c r="L21" s="965" t="s">
        <v>1047</v>
      </c>
      <c r="M21" s="152">
        <f t="shared" si="2"/>
        <v>5.1</v>
      </c>
      <c r="N21" s="1284">
        <v>5</v>
      </c>
      <c r="O21" s="1284"/>
      <c r="P21" s="150"/>
      <c r="Q21" s="149"/>
      <c r="R21" s="149"/>
      <c r="S21" s="149">
        <v>3</v>
      </c>
      <c r="T21" s="167">
        <v>0.1</v>
      </c>
      <c r="U21" s="167"/>
    </row>
    <row r="22" spans="1:21" ht="28.5">
      <c r="A22" s="160"/>
      <c r="B22" s="150">
        <v>4</v>
      </c>
      <c r="C22" s="149">
        <v>24</v>
      </c>
      <c r="D22" s="1283" t="s">
        <v>151</v>
      </c>
      <c r="E22" s="1284">
        <v>0.9</v>
      </c>
      <c r="F22" s="150" t="s">
        <v>449</v>
      </c>
      <c r="G22" s="150" t="s">
        <v>468</v>
      </c>
      <c r="H22" s="965" t="s">
        <v>1051</v>
      </c>
      <c r="I22" s="153" t="s">
        <v>453</v>
      </c>
      <c r="J22" s="153" t="s">
        <v>454</v>
      </c>
      <c r="K22" s="153" t="s">
        <v>469</v>
      </c>
      <c r="L22" s="153" t="s">
        <v>470</v>
      </c>
      <c r="M22" s="152">
        <f t="shared" si="2"/>
        <v>4.2</v>
      </c>
      <c r="N22" s="1284"/>
      <c r="O22" s="1284"/>
      <c r="P22" s="150">
        <v>4.2</v>
      </c>
      <c r="Q22" s="149"/>
      <c r="R22" s="149"/>
      <c r="S22" s="149">
        <v>26</v>
      </c>
      <c r="T22" s="149"/>
      <c r="U22" s="167"/>
    </row>
    <row r="23" spans="1:21" ht="28.5">
      <c r="A23" s="160"/>
      <c r="B23" s="150">
        <v>5</v>
      </c>
      <c r="C23" s="149">
        <v>26</v>
      </c>
      <c r="D23" s="1283" t="s">
        <v>1054</v>
      </c>
      <c r="E23" s="1284">
        <v>0.9</v>
      </c>
      <c r="F23" s="150" t="s">
        <v>449</v>
      </c>
      <c r="G23" s="150" t="s">
        <v>468</v>
      </c>
      <c r="H23" s="965" t="s">
        <v>1051</v>
      </c>
      <c r="I23" s="153" t="s">
        <v>453</v>
      </c>
      <c r="J23" s="153" t="s">
        <v>454</v>
      </c>
      <c r="K23" s="153" t="s">
        <v>469</v>
      </c>
      <c r="L23" s="153" t="s">
        <v>470</v>
      </c>
      <c r="M23" s="152">
        <f t="shared" si="2"/>
        <v>4.2</v>
      </c>
      <c r="N23" s="1284"/>
      <c r="O23" s="1284"/>
      <c r="P23" s="150">
        <v>4.2</v>
      </c>
      <c r="Q23" s="149"/>
      <c r="R23" s="149"/>
      <c r="S23" s="149"/>
      <c r="T23" s="149"/>
      <c r="U23" s="150"/>
    </row>
    <row r="24" spans="1:21" ht="28.5">
      <c r="A24" s="160"/>
      <c r="B24" s="150">
        <v>6</v>
      </c>
      <c r="C24" s="1283" t="s">
        <v>134</v>
      </c>
      <c r="D24" s="1283" t="s">
        <v>1059</v>
      </c>
      <c r="E24" s="1284">
        <v>1</v>
      </c>
      <c r="F24" s="150" t="s">
        <v>269</v>
      </c>
      <c r="G24" s="150" t="s">
        <v>452</v>
      </c>
      <c r="H24" s="965" t="s">
        <v>1051</v>
      </c>
      <c r="I24" s="153" t="s">
        <v>453</v>
      </c>
      <c r="J24" s="153" t="s">
        <v>454</v>
      </c>
      <c r="K24" s="965" t="s">
        <v>1060</v>
      </c>
      <c r="L24" s="965" t="s">
        <v>1061</v>
      </c>
      <c r="M24" s="152">
        <f t="shared" si="2"/>
        <v>4.2</v>
      </c>
      <c r="N24" s="1284"/>
      <c r="O24" s="150">
        <v>2.9</v>
      </c>
      <c r="P24" s="150">
        <v>1.3</v>
      </c>
      <c r="Q24" s="149"/>
      <c r="R24" s="149"/>
      <c r="S24" s="149"/>
      <c r="T24" s="149"/>
      <c r="U24" s="150"/>
    </row>
    <row r="25" spans="1:21" ht="28.5">
      <c r="A25" s="160"/>
      <c r="B25" s="150">
        <v>7</v>
      </c>
      <c r="C25" s="1283" t="s">
        <v>1062</v>
      </c>
      <c r="D25" s="1283" t="s">
        <v>1063</v>
      </c>
      <c r="E25" s="1284">
        <v>0.2</v>
      </c>
      <c r="F25" s="150" t="s">
        <v>447</v>
      </c>
      <c r="G25" s="150" t="s">
        <v>460</v>
      </c>
      <c r="H25" s="965" t="s">
        <v>1051</v>
      </c>
      <c r="I25" s="153" t="s">
        <v>453</v>
      </c>
      <c r="J25" s="153" t="s">
        <v>454</v>
      </c>
      <c r="K25" s="965" t="s">
        <v>467</v>
      </c>
      <c r="L25" s="965" t="s">
        <v>1047</v>
      </c>
      <c r="M25" s="152">
        <f t="shared" si="2"/>
        <v>2.1</v>
      </c>
      <c r="N25" s="1284">
        <v>2</v>
      </c>
      <c r="O25" s="150"/>
      <c r="P25" s="150"/>
      <c r="Q25" s="149"/>
      <c r="R25" s="149"/>
      <c r="S25" s="149"/>
      <c r="T25" s="149">
        <v>0.1</v>
      </c>
      <c r="U25" s="150"/>
    </row>
    <row r="26" spans="1:21" ht="28.5">
      <c r="A26" s="160"/>
      <c r="B26" s="150">
        <v>8</v>
      </c>
      <c r="C26" s="1283" t="s">
        <v>1064</v>
      </c>
      <c r="D26" s="1283" t="s">
        <v>1045</v>
      </c>
      <c r="E26" s="1284">
        <v>0.9</v>
      </c>
      <c r="F26" s="150" t="s">
        <v>269</v>
      </c>
      <c r="G26" s="150" t="s">
        <v>452</v>
      </c>
      <c r="H26" s="965" t="s">
        <v>1051</v>
      </c>
      <c r="I26" s="153" t="s">
        <v>453</v>
      </c>
      <c r="J26" s="153" t="s">
        <v>454</v>
      </c>
      <c r="K26" s="965" t="s">
        <v>1060</v>
      </c>
      <c r="L26" s="965" t="s">
        <v>1061</v>
      </c>
      <c r="M26" s="152">
        <f t="shared" si="2"/>
        <v>4.2</v>
      </c>
      <c r="N26" s="1284"/>
      <c r="O26" s="150">
        <v>2.9</v>
      </c>
      <c r="P26" s="150">
        <v>1.3</v>
      </c>
      <c r="Q26" s="149"/>
      <c r="R26" s="149"/>
      <c r="S26" s="149"/>
      <c r="T26" s="149"/>
      <c r="U26" s="150"/>
    </row>
    <row r="27" spans="1:21" ht="28.5">
      <c r="A27" s="160"/>
      <c r="B27" s="150">
        <v>9</v>
      </c>
      <c r="C27" s="1283" t="s">
        <v>1065</v>
      </c>
      <c r="D27" s="1283" t="s">
        <v>1066</v>
      </c>
      <c r="E27" s="1284">
        <v>1</v>
      </c>
      <c r="F27" s="150" t="s">
        <v>449</v>
      </c>
      <c r="G27" s="150" t="s">
        <v>468</v>
      </c>
      <c r="H27" s="965" t="s">
        <v>1051</v>
      </c>
      <c r="I27" s="153" t="s">
        <v>453</v>
      </c>
      <c r="J27" s="153" t="s">
        <v>454</v>
      </c>
      <c r="K27" s="153" t="s">
        <v>469</v>
      </c>
      <c r="L27" s="153" t="s">
        <v>470</v>
      </c>
      <c r="M27" s="152">
        <f t="shared" si="2"/>
        <v>3.3</v>
      </c>
      <c r="N27" s="1284"/>
      <c r="O27" s="1284"/>
      <c r="P27" s="150">
        <v>3.3</v>
      </c>
      <c r="Q27" s="1285"/>
      <c r="R27" s="1285"/>
      <c r="S27" s="149">
        <v>30</v>
      </c>
      <c r="T27" s="149"/>
      <c r="U27" s="150"/>
    </row>
    <row r="28" spans="1:21" ht="28.5">
      <c r="A28" s="160"/>
      <c r="B28" s="150">
        <v>10</v>
      </c>
      <c r="C28" s="1283" t="s">
        <v>1067</v>
      </c>
      <c r="D28" s="1283" t="s">
        <v>1068</v>
      </c>
      <c r="E28" s="1284">
        <v>1</v>
      </c>
      <c r="F28" s="150" t="s">
        <v>269</v>
      </c>
      <c r="G28" s="150" t="s">
        <v>452</v>
      </c>
      <c r="H28" s="965" t="s">
        <v>1051</v>
      </c>
      <c r="I28" s="153" t="s">
        <v>453</v>
      </c>
      <c r="J28" s="153" t="s">
        <v>454</v>
      </c>
      <c r="K28" s="1286" t="s">
        <v>1069</v>
      </c>
      <c r="L28" s="965" t="s">
        <v>473</v>
      </c>
      <c r="M28" s="152">
        <f t="shared" si="2"/>
        <v>5.8</v>
      </c>
      <c r="N28" s="1284"/>
      <c r="O28" s="1284"/>
      <c r="P28" s="150">
        <v>5.7</v>
      </c>
      <c r="Q28" s="1279"/>
      <c r="R28" s="1279"/>
      <c r="S28" s="1279">
        <f>S27+S26+S25+S24+S23+S22+S21+S20+S19</f>
        <v>59</v>
      </c>
      <c r="T28" s="1279">
        <v>0.1</v>
      </c>
      <c r="U28" s="150"/>
    </row>
    <row r="29" spans="1:21" ht="28.5">
      <c r="A29" s="160"/>
      <c r="B29" s="150">
        <v>11</v>
      </c>
      <c r="C29" s="1283" t="s">
        <v>1070</v>
      </c>
      <c r="D29" s="1283" t="s">
        <v>1071</v>
      </c>
      <c r="E29" s="1284">
        <v>1</v>
      </c>
      <c r="F29" s="150" t="s">
        <v>269</v>
      </c>
      <c r="G29" s="150" t="s">
        <v>452</v>
      </c>
      <c r="H29" s="965" t="s">
        <v>1051</v>
      </c>
      <c r="I29" s="153" t="s">
        <v>453</v>
      </c>
      <c r="J29" s="153" t="s">
        <v>454</v>
      </c>
      <c r="K29" s="1286" t="s">
        <v>1069</v>
      </c>
      <c r="L29" s="965" t="s">
        <v>473</v>
      </c>
      <c r="M29" s="152">
        <f t="shared" si="2"/>
        <v>5.8</v>
      </c>
      <c r="N29" s="1284"/>
      <c r="O29" s="1284"/>
      <c r="P29" s="150">
        <v>5.7</v>
      </c>
      <c r="Q29" s="160"/>
      <c r="R29" s="160"/>
      <c r="S29" s="160"/>
      <c r="T29" s="160">
        <v>0.1</v>
      </c>
      <c r="U29" s="150"/>
    </row>
    <row r="30" spans="1:21" ht="28.5">
      <c r="A30" s="151"/>
      <c r="B30" s="150">
        <v>12</v>
      </c>
      <c r="C30" s="1283" t="s">
        <v>1072</v>
      </c>
      <c r="D30" s="1283" t="s">
        <v>451</v>
      </c>
      <c r="E30" s="1284">
        <v>0.6</v>
      </c>
      <c r="F30" s="150" t="s">
        <v>447</v>
      </c>
      <c r="G30" s="150" t="s">
        <v>460</v>
      </c>
      <c r="H30" s="965" t="s">
        <v>1051</v>
      </c>
      <c r="I30" s="153" t="s">
        <v>453</v>
      </c>
      <c r="J30" s="153" t="s">
        <v>454</v>
      </c>
      <c r="K30" s="965" t="s">
        <v>467</v>
      </c>
      <c r="L30" s="965" t="s">
        <v>1047</v>
      </c>
      <c r="M30" s="152">
        <f t="shared" si="2"/>
        <v>6.1</v>
      </c>
      <c r="N30" s="1284">
        <v>6</v>
      </c>
      <c r="O30" s="1284"/>
      <c r="P30" s="150"/>
      <c r="Q30" s="151"/>
      <c r="R30" s="1346"/>
      <c r="S30" s="160"/>
      <c r="T30" s="1287">
        <v>0.1</v>
      </c>
      <c r="U30" s="150"/>
    </row>
    <row r="31" spans="1:21" ht="28.5">
      <c r="A31" s="151"/>
      <c r="B31" s="150">
        <v>13</v>
      </c>
      <c r="C31" s="1283" t="s">
        <v>1072</v>
      </c>
      <c r="D31" s="1283" t="s">
        <v>1073</v>
      </c>
      <c r="E31" s="1284">
        <v>0.5</v>
      </c>
      <c r="F31" s="150" t="s">
        <v>447</v>
      </c>
      <c r="G31" s="150" t="s">
        <v>460</v>
      </c>
      <c r="H31" s="965" t="s">
        <v>1051</v>
      </c>
      <c r="I31" s="153" t="s">
        <v>453</v>
      </c>
      <c r="J31" s="153" t="s">
        <v>454</v>
      </c>
      <c r="K31" s="965" t="s">
        <v>467</v>
      </c>
      <c r="L31" s="965" t="s">
        <v>1047</v>
      </c>
      <c r="M31" s="152">
        <f t="shared" si="2"/>
        <v>5.1</v>
      </c>
      <c r="N31" s="1284">
        <v>5</v>
      </c>
      <c r="O31" s="1284"/>
      <c r="P31" s="150"/>
      <c r="Q31" s="151"/>
      <c r="R31" s="149"/>
      <c r="S31" s="160"/>
      <c r="T31" s="1287">
        <v>0.1</v>
      </c>
      <c r="U31" s="150"/>
    </row>
    <row r="32" spans="1:21" ht="28.5">
      <c r="A32" s="151"/>
      <c r="B32" s="150">
        <v>14</v>
      </c>
      <c r="C32" s="1283" t="s">
        <v>1072</v>
      </c>
      <c r="D32" s="1283" t="s">
        <v>1074</v>
      </c>
      <c r="E32" s="1284">
        <v>1</v>
      </c>
      <c r="F32" s="150" t="s">
        <v>447</v>
      </c>
      <c r="G32" s="150" t="s">
        <v>460</v>
      </c>
      <c r="H32" s="965" t="s">
        <v>1051</v>
      </c>
      <c r="I32" s="153" t="s">
        <v>453</v>
      </c>
      <c r="J32" s="153" t="s">
        <v>454</v>
      </c>
      <c r="K32" s="965" t="s">
        <v>467</v>
      </c>
      <c r="L32" s="965" t="s">
        <v>1047</v>
      </c>
      <c r="M32" s="152">
        <f t="shared" si="2"/>
        <v>10.1</v>
      </c>
      <c r="N32" s="1284">
        <v>10</v>
      </c>
      <c r="O32" s="1284"/>
      <c r="P32" s="150"/>
      <c r="Q32" s="151"/>
      <c r="R32" s="149"/>
      <c r="S32" s="160"/>
      <c r="T32" s="1287">
        <v>0.1</v>
      </c>
      <c r="U32" s="150"/>
    </row>
    <row r="33" spans="1:21" ht="14.25">
      <c r="A33" s="160"/>
      <c r="B33" s="1975" t="s">
        <v>456</v>
      </c>
      <c r="C33" s="1975"/>
      <c r="D33" s="1975"/>
      <c r="E33" s="1109">
        <f>E32+E31+E30+E29+E28+E27+E26+E25+E24+E23+E22+E21+E20+E19</f>
        <v>11.2</v>
      </c>
      <c r="F33" s="156"/>
      <c r="G33" s="156"/>
      <c r="H33" s="158"/>
      <c r="I33" s="158"/>
      <c r="J33" s="158"/>
      <c r="K33" s="169"/>
      <c r="L33" s="159"/>
      <c r="M33" s="157">
        <f aca="true" t="shared" si="3" ref="M33:T33">SUM(M19:M32)</f>
        <v>72.6</v>
      </c>
      <c r="N33" s="157">
        <f t="shared" si="3"/>
        <v>38</v>
      </c>
      <c r="O33" s="157">
        <f t="shared" si="3"/>
        <v>5.8</v>
      </c>
      <c r="P33" s="157">
        <f t="shared" si="3"/>
        <v>28</v>
      </c>
      <c r="Q33" s="157">
        <f t="shared" si="3"/>
        <v>0</v>
      </c>
      <c r="R33" s="157">
        <f t="shared" si="3"/>
        <v>0</v>
      </c>
      <c r="S33" s="157">
        <f t="shared" si="3"/>
        <v>118</v>
      </c>
      <c r="T33" s="157">
        <f t="shared" si="3"/>
        <v>0.7999999999999999</v>
      </c>
      <c r="U33" s="150"/>
    </row>
    <row r="34" spans="1:21" ht="17.25">
      <c r="A34" s="204"/>
      <c r="B34" s="205"/>
      <c r="C34" s="206"/>
      <c r="D34" s="206"/>
      <c r="E34" s="207"/>
      <c r="F34" s="205"/>
      <c r="G34" s="208"/>
      <c r="H34" s="204"/>
      <c r="I34" s="1055" t="s">
        <v>476</v>
      </c>
      <c r="J34" s="1056"/>
      <c r="K34" s="1057"/>
      <c r="L34" s="209"/>
      <c r="M34" s="210"/>
      <c r="N34" s="204"/>
      <c r="O34" s="204"/>
      <c r="P34" s="210"/>
      <c r="Q34" s="204"/>
      <c r="R34" s="204"/>
      <c r="S34" s="204"/>
      <c r="T34" s="204"/>
      <c r="U34" s="172"/>
    </row>
    <row r="35" spans="1:21" ht="28.5">
      <c r="A35" s="151"/>
      <c r="B35" s="149">
        <v>1</v>
      </c>
      <c r="C35" s="1283" t="s">
        <v>1075</v>
      </c>
      <c r="D35" s="1283" t="s">
        <v>538</v>
      </c>
      <c r="E35" s="1280">
        <v>0.5</v>
      </c>
      <c r="F35" s="149" t="s">
        <v>269</v>
      </c>
      <c r="G35" s="149" t="s">
        <v>479</v>
      </c>
      <c r="H35" s="1288" t="s">
        <v>1051</v>
      </c>
      <c r="I35" s="1289" t="s">
        <v>453</v>
      </c>
      <c r="J35" s="1289" t="s">
        <v>454</v>
      </c>
      <c r="K35" s="1290" t="s">
        <v>486</v>
      </c>
      <c r="L35" s="153" t="s">
        <v>481</v>
      </c>
      <c r="M35" s="153">
        <f aca="true" t="shared" si="4" ref="M35:M40">T35+R35+Q35+P35+O35+N35</f>
        <v>3</v>
      </c>
      <c r="N35" s="153"/>
      <c r="O35" s="153">
        <v>2.9</v>
      </c>
      <c r="P35" s="1347"/>
      <c r="Q35" s="153"/>
      <c r="R35" s="153"/>
      <c r="S35" s="153"/>
      <c r="T35" s="1347">
        <v>0.1</v>
      </c>
      <c r="U35" s="172"/>
    </row>
    <row r="36" spans="1:21" ht="28.5">
      <c r="A36" s="151"/>
      <c r="B36" s="149">
        <v>2</v>
      </c>
      <c r="C36" s="1283" t="s">
        <v>1076</v>
      </c>
      <c r="D36" s="1283" t="s">
        <v>1077</v>
      </c>
      <c r="E36" s="1280">
        <v>1</v>
      </c>
      <c r="F36" s="149" t="s">
        <v>269</v>
      </c>
      <c r="G36" s="149" t="s">
        <v>479</v>
      </c>
      <c r="H36" s="1288" t="s">
        <v>1051</v>
      </c>
      <c r="I36" s="1289" t="s">
        <v>453</v>
      </c>
      <c r="J36" s="1289" t="s">
        <v>454</v>
      </c>
      <c r="K36" s="1290" t="s">
        <v>480</v>
      </c>
      <c r="L36" s="153" t="s">
        <v>481</v>
      </c>
      <c r="M36" s="153">
        <f t="shared" si="4"/>
        <v>4.8999999999999995</v>
      </c>
      <c r="N36" s="153"/>
      <c r="O36" s="153">
        <v>4.8</v>
      </c>
      <c r="P36" s="1347"/>
      <c r="Q36" s="153"/>
      <c r="R36" s="153"/>
      <c r="S36" s="153"/>
      <c r="T36" s="1347">
        <v>0.1</v>
      </c>
      <c r="U36" s="172"/>
    </row>
    <row r="37" spans="1:21" ht="28.5">
      <c r="A37" s="151"/>
      <c r="B37" s="149">
        <v>3</v>
      </c>
      <c r="C37" s="1283" t="s">
        <v>1078</v>
      </c>
      <c r="D37" s="1283" t="s">
        <v>1079</v>
      </c>
      <c r="E37" s="1280">
        <v>0.9</v>
      </c>
      <c r="F37" s="149" t="s">
        <v>269</v>
      </c>
      <c r="G37" s="149" t="s">
        <v>479</v>
      </c>
      <c r="H37" s="1288" t="s">
        <v>1051</v>
      </c>
      <c r="I37" s="1289" t="s">
        <v>453</v>
      </c>
      <c r="J37" s="1289" t="s">
        <v>454</v>
      </c>
      <c r="K37" s="1290" t="s">
        <v>480</v>
      </c>
      <c r="L37" s="153" t="s">
        <v>481</v>
      </c>
      <c r="M37" s="153">
        <f t="shared" si="4"/>
        <v>4.3999999999999995</v>
      </c>
      <c r="N37" s="153"/>
      <c r="O37" s="153">
        <v>4.3</v>
      </c>
      <c r="P37" s="1347"/>
      <c r="Q37" s="153"/>
      <c r="R37" s="153"/>
      <c r="S37" s="153"/>
      <c r="T37" s="1347">
        <v>0.1</v>
      </c>
      <c r="U37" s="172"/>
    </row>
    <row r="38" spans="1:21" ht="28.5">
      <c r="A38" s="151"/>
      <c r="B38" s="149">
        <v>4</v>
      </c>
      <c r="C38" s="1283" t="s">
        <v>1080</v>
      </c>
      <c r="D38" s="1283" t="s">
        <v>1081</v>
      </c>
      <c r="E38" s="1280">
        <v>0.4</v>
      </c>
      <c r="F38" s="149" t="s">
        <v>269</v>
      </c>
      <c r="G38" s="149" t="s">
        <v>479</v>
      </c>
      <c r="H38" s="1288" t="s">
        <v>1051</v>
      </c>
      <c r="I38" s="1289" t="s">
        <v>453</v>
      </c>
      <c r="J38" s="1289" t="s">
        <v>454</v>
      </c>
      <c r="K38" s="1290" t="s">
        <v>486</v>
      </c>
      <c r="L38" s="153" t="s">
        <v>481</v>
      </c>
      <c r="M38" s="153">
        <f t="shared" si="4"/>
        <v>2.4</v>
      </c>
      <c r="N38" s="153"/>
      <c r="O38" s="153">
        <v>2.3</v>
      </c>
      <c r="P38" s="1347"/>
      <c r="Q38" s="153"/>
      <c r="R38" s="153"/>
      <c r="S38" s="153"/>
      <c r="T38" s="1347">
        <v>0.1</v>
      </c>
      <c r="U38" s="172"/>
    </row>
    <row r="39" spans="1:21" ht="28.5">
      <c r="A39" s="151"/>
      <c r="B39" s="149">
        <v>5</v>
      </c>
      <c r="C39" s="1283" t="s">
        <v>1080</v>
      </c>
      <c r="D39" s="1283" t="s">
        <v>451</v>
      </c>
      <c r="E39" s="1280">
        <v>0.9</v>
      </c>
      <c r="F39" s="149" t="s">
        <v>269</v>
      </c>
      <c r="G39" s="149" t="s">
        <v>479</v>
      </c>
      <c r="H39" s="1288" t="s">
        <v>1051</v>
      </c>
      <c r="I39" s="1289" t="s">
        <v>453</v>
      </c>
      <c r="J39" s="1289" t="s">
        <v>454</v>
      </c>
      <c r="K39" s="1290" t="s">
        <v>480</v>
      </c>
      <c r="L39" s="153" t="s">
        <v>481</v>
      </c>
      <c r="M39" s="153">
        <f t="shared" si="4"/>
        <v>4.3999999999999995</v>
      </c>
      <c r="N39" s="153"/>
      <c r="O39" s="153">
        <v>4.3</v>
      </c>
      <c r="P39" s="1347"/>
      <c r="Q39" s="153"/>
      <c r="R39" s="153"/>
      <c r="S39" s="153"/>
      <c r="T39" s="1347">
        <v>0.1</v>
      </c>
      <c r="U39" s="172"/>
    </row>
    <row r="40" spans="1:21" ht="28.5">
      <c r="A40" s="151"/>
      <c r="B40" s="149">
        <v>6</v>
      </c>
      <c r="C40" s="1283" t="s">
        <v>1080</v>
      </c>
      <c r="D40" s="1283" t="s">
        <v>1073</v>
      </c>
      <c r="E40" s="1280">
        <v>0.8</v>
      </c>
      <c r="F40" s="1285" t="s">
        <v>269</v>
      </c>
      <c r="G40" s="1285" t="s">
        <v>479</v>
      </c>
      <c r="H40" s="1291" t="s">
        <v>1051</v>
      </c>
      <c r="I40" s="1292" t="s">
        <v>453</v>
      </c>
      <c r="J40" s="1289" t="s">
        <v>454</v>
      </c>
      <c r="K40" s="1290" t="s">
        <v>480</v>
      </c>
      <c r="L40" s="153" t="s">
        <v>481</v>
      </c>
      <c r="M40" s="153">
        <f t="shared" si="4"/>
        <v>3.9</v>
      </c>
      <c r="N40" s="153"/>
      <c r="O40" s="153">
        <v>3.8</v>
      </c>
      <c r="P40" s="1347"/>
      <c r="Q40" s="153"/>
      <c r="R40" s="153"/>
      <c r="S40" s="153"/>
      <c r="T40" s="1347">
        <v>0.1</v>
      </c>
      <c r="U40" s="172"/>
    </row>
    <row r="41" spans="1:21" ht="15" thickBot="1">
      <c r="A41" s="151"/>
      <c r="B41" s="1304" t="s">
        <v>456</v>
      </c>
      <c r="C41" s="1283"/>
      <c r="D41" s="1283"/>
      <c r="E41" s="1280">
        <f>E40+E39+E38+E37+E36+E35</f>
        <v>4.5</v>
      </c>
      <c r="F41" s="1323"/>
      <c r="G41" s="1324"/>
      <c r="H41" s="1325"/>
      <c r="I41" s="1326"/>
      <c r="J41" s="1326"/>
      <c r="K41" s="1327"/>
      <c r="L41" s="1328"/>
      <c r="M41" s="1280">
        <f>M40+M39+M38+M37+M36+M35</f>
        <v>22.999999999999996</v>
      </c>
      <c r="N41" s="151"/>
      <c r="O41" s="149">
        <f>O40+O39+O38+O37+O36+O35</f>
        <v>22.4</v>
      </c>
      <c r="P41" s="1287"/>
      <c r="Q41" s="151"/>
      <c r="R41" s="160"/>
      <c r="S41" s="1287"/>
      <c r="T41" s="172"/>
      <c r="U41" s="172"/>
    </row>
    <row r="42" spans="1:21" ht="17.25">
      <c r="A42" s="193" t="s">
        <v>412</v>
      </c>
      <c r="B42" s="156"/>
      <c r="C42" s="156"/>
      <c r="D42" s="156"/>
      <c r="E42" s="164"/>
      <c r="F42" s="1293"/>
      <c r="G42" s="1294"/>
      <c r="H42" s="1979" t="s">
        <v>500</v>
      </c>
      <c r="I42" s="1979"/>
      <c r="J42" s="1979"/>
      <c r="K42" s="1979"/>
      <c r="L42" s="1980"/>
      <c r="M42" s="152">
        <f>N42+O42+P42+R42</f>
        <v>0</v>
      </c>
      <c r="N42" s="164"/>
      <c r="O42" s="164"/>
      <c r="P42" s="164"/>
      <c r="Q42" s="1280"/>
      <c r="R42" s="1280"/>
      <c r="S42" s="1280"/>
      <c r="T42" s="167"/>
      <c r="U42" s="172"/>
    </row>
    <row r="43" spans="1:21" ht="22.5">
      <c r="A43" s="168" t="s">
        <v>412</v>
      </c>
      <c r="B43" s="152">
        <v>1</v>
      </c>
      <c r="C43" s="1348" t="s">
        <v>557</v>
      </c>
      <c r="D43" s="1295" t="s">
        <v>575</v>
      </c>
      <c r="E43" s="1296">
        <v>1</v>
      </c>
      <c r="F43" s="1297" t="s">
        <v>269</v>
      </c>
      <c r="G43" s="1298" t="s">
        <v>452</v>
      </c>
      <c r="H43" s="1299" t="s">
        <v>1051</v>
      </c>
      <c r="I43" s="1299" t="s">
        <v>453</v>
      </c>
      <c r="J43" s="1299" t="s">
        <v>454</v>
      </c>
      <c r="K43" s="1299" t="s">
        <v>467</v>
      </c>
      <c r="L43" s="1299" t="s">
        <v>269</v>
      </c>
      <c r="M43" s="152">
        <f>T43+R43+Q43+P43+O43+N43</f>
        <v>330.1</v>
      </c>
      <c r="N43" s="1300"/>
      <c r="O43" s="1349">
        <v>330</v>
      </c>
      <c r="P43" s="1301"/>
      <c r="Q43" s="1280"/>
      <c r="R43" s="1280"/>
      <c r="S43" s="1280"/>
      <c r="T43" s="1280">
        <v>0.1</v>
      </c>
      <c r="U43" s="172"/>
    </row>
    <row r="44" spans="1:21" ht="22.5">
      <c r="A44" s="168" t="s">
        <v>466</v>
      </c>
      <c r="B44" s="152">
        <v>2</v>
      </c>
      <c r="C44" s="1348" t="s">
        <v>1072</v>
      </c>
      <c r="D44" s="1295" t="s">
        <v>1053</v>
      </c>
      <c r="E44" s="1296">
        <v>1</v>
      </c>
      <c r="F44" s="1297" t="s">
        <v>269</v>
      </c>
      <c r="G44" s="1298" t="s">
        <v>452</v>
      </c>
      <c r="H44" s="1299" t="s">
        <v>1163</v>
      </c>
      <c r="I44" s="1299" t="s">
        <v>453</v>
      </c>
      <c r="J44" s="1299" t="s">
        <v>454</v>
      </c>
      <c r="K44" s="1299" t="s">
        <v>467</v>
      </c>
      <c r="L44" s="1299" t="s">
        <v>269</v>
      </c>
      <c r="M44" s="152">
        <f>T44+R44+Q44+P44+O44+N44</f>
        <v>330.1</v>
      </c>
      <c r="N44" s="1302"/>
      <c r="O44" s="1349">
        <v>330</v>
      </c>
      <c r="P44" s="1301"/>
      <c r="Q44" s="1280"/>
      <c r="R44" s="1280"/>
      <c r="S44" s="1280"/>
      <c r="T44" s="1280">
        <v>0.1</v>
      </c>
      <c r="U44" s="172"/>
    </row>
    <row r="45" spans="1:21" ht="22.5">
      <c r="A45" s="168" t="s">
        <v>464</v>
      </c>
      <c r="B45" s="167">
        <v>3</v>
      </c>
      <c r="C45" s="1350" t="s">
        <v>1082</v>
      </c>
      <c r="D45" s="1351">
        <v>41.1</v>
      </c>
      <c r="E45" s="1303">
        <v>0.3</v>
      </c>
      <c r="F45" s="1298" t="s">
        <v>269</v>
      </c>
      <c r="G45" s="1298" t="s">
        <v>452</v>
      </c>
      <c r="H45" s="1299" t="s">
        <v>1051</v>
      </c>
      <c r="I45" s="1299" t="s">
        <v>453</v>
      </c>
      <c r="J45" s="1299" t="s">
        <v>454</v>
      </c>
      <c r="K45" s="1299" t="s">
        <v>467</v>
      </c>
      <c r="L45" s="1299" t="s">
        <v>269</v>
      </c>
      <c r="M45" s="152">
        <f>T45+R45+Q45+P45+O45+N45</f>
        <v>110.1</v>
      </c>
      <c r="N45" s="1302"/>
      <c r="O45" s="1299">
        <v>110</v>
      </c>
      <c r="P45" s="1299"/>
      <c r="Q45" s="1280"/>
      <c r="R45" s="1280"/>
      <c r="S45" s="1280"/>
      <c r="T45" s="1280">
        <v>0.1</v>
      </c>
      <c r="U45" s="172"/>
    </row>
    <row r="46" spans="1:21" ht="22.5">
      <c r="A46" s="160"/>
      <c r="B46" s="167">
        <v>4</v>
      </c>
      <c r="C46" s="1350" t="s">
        <v>1083</v>
      </c>
      <c r="D46" s="1351">
        <v>5.1</v>
      </c>
      <c r="E46" s="1303">
        <v>0.7</v>
      </c>
      <c r="F46" s="1298" t="s">
        <v>269</v>
      </c>
      <c r="G46" s="1298" t="s">
        <v>452</v>
      </c>
      <c r="H46" s="1299" t="s">
        <v>1051</v>
      </c>
      <c r="I46" s="1299" t="s">
        <v>453</v>
      </c>
      <c r="J46" s="1299" t="s">
        <v>454</v>
      </c>
      <c r="K46" s="1299" t="s">
        <v>1084</v>
      </c>
      <c r="L46" s="1299" t="s">
        <v>269</v>
      </c>
      <c r="M46" s="152">
        <f>T46+R46+Q46+P46+O46+N46</f>
        <v>230.1</v>
      </c>
      <c r="N46" s="1302"/>
      <c r="O46" s="1299">
        <v>230</v>
      </c>
      <c r="P46" s="1299"/>
      <c r="Q46" s="1280"/>
      <c r="R46" s="1280"/>
      <c r="S46" s="1280"/>
      <c r="T46" s="1280">
        <v>0.1</v>
      </c>
      <c r="U46" s="172"/>
    </row>
    <row r="47" spans="1:21" ht="15" thickBot="1">
      <c r="A47" s="160"/>
      <c r="B47" s="1352" t="s">
        <v>456</v>
      </c>
      <c r="C47" s="1352"/>
      <c r="D47" s="1353"/>
      <c r="E47" s="1305">
        <f>SUM(E43:E46)</f>
        <v>3</v>
      </c>
      <c r="F47" s="1305"/>
      <c r="G47" s="1306"/>
      <c r="H47" s="1307"/>
      <c r="I47" s="1307"/>
      <c r="J47" s="1307"/>
      <c r="K47" s="1308"/>
      <c r="L47" s="1307"/>
      <c r="M47" s="1309">
        <f>SUM(M43:M46)</f>
        <v>1000.4000000000001</v>
      </c>
      <c r="N47" s="1309">
        <f>SUM(N45:N46)</f>
        <v>0</v>
      </c>
      <c r="O47" s="1309">
        <f>SUM(O43:O46)</f>
        <v>1000</v>
      </c>
      <c r="P47" s="1309">
        <f>SUM(P45:P46)</f>
        <v>0</v>
      </c>
      <c r="Q47" s="1280"/>
      <c r="R47" s="1280"/>
      <c r="S47" s="1280"/>
      <c r="T47" s="1280">
        <f>T46+T45+T44+T43</f>
        <v>0.4</v>
      </c>
      <c r="U47" s="172"/>
    </row>
    <row r="48" spans="1:21" ht="17.25">
      <c r="A48" s="193" t="s">
        <v>412</v>
      </c>
      <c r="B48" s="156"/>
      <c r="C48" s="156"/>
      <c r="D48" s="156"/>
      <c r="E48" s="1310"/>
      <c r="F48" s="1981" t="s">
        <v>1085</v>
      </c>
      <c r="G48" s="1982"/>
      <c r="H48" s="1982"/>
      <c r="I48" s="1982"/>
      <c r="J48" s="1982"/>
      <c r="K48" s="1982"/>
      <c r="L48" s="1983"/>
      <c r="M48" s="1310"/>
      <c r="N48" s="1310"/>
      <c r="O48" s="1310"/>
      <c r="P48" s="1310"/>
      <c r="Q48" s="151"/>
      <c r="R48" s="160"/>
      <c r="S48" s="1287"/>
      <c r="T48" s="172"/>
      <c r="U48" s="172"/>
    </row>
    <row r="49" spans="1:21" ht="28.5">
      <c r="A49" s="168" t="s">
        <v>412</v>
      </c>
      <c r="B49" s="1311">
        <v>1</v>
      </c>
      <c r="C49" s="1312" t="s">
        <v>475</v>
      </c>
      <c r="D49" s="1312" t="s">
        <v>1086</v>
      </c>
      <c r="E49" s="1313">
        <v>1</v>
      </c>
      <c r="F49" s="1314" t="s">
        <v>447</v>
      </c>
      <c r="G49" s="1314" t="s">
        <v>463</v>
      </c>
      <c r="H49" s="1288" t="s">
        <v>1051</v>
      </c>
      <c r="I49" s="1289" t="s">
        <v>453</v>
      </c>
      <c r="J49" s="1289" t="s">
        <v>454</v>
      </c>
      <c r="K49" s="1315" t="s">
        <v>1087</v>
      </c>
      <c r="L49" s="1288" t="s">
        <v>1047</v>
      </c>
      <c r="M49" s="152">
        <f>T49+R49+Q49+P49+O49+N49</f>
        <v>10.1</v>
      </c>
      <c r="N49" s="1316">
        <v>10</v>
      </c>
      <c r="O49" s="151"/>
      <c r="P49" s="1287"/>
      <c r="Q49" s="151"/>
      <c r="R49" s="149"/>
      <c r="S49" s="160"/>
      <c r="T49" s="1287">
        <v>0.1</v>
      </c>
      <c r="U49" s="172"/>
    </row>
    <row r="50" spans="1:21" ht="28.5">
      <c r="A50" s="168" t="s">
        <v>466</v>
      </c>
      <c r="B50" s="1311">
        <v>2</v>
      </c>
      <c r="C50" s="1312" t="s">
        <v>458</v>
      </c>
      <c r="D50" s="1312" t="s">
        <v>1088</v>
      </c>
      <c r="E50" s="1313">
        <v>0.9</v>
      </c>
      <c r="F50" s="1314" t="s">
        <v>447</v>
      </c>
      <c r="G50" s="1314" t="s">
        <v>463</v>
      </c>
      <c r="H50" s="1288" t="s">
        <v>1051</v>
      </c>
      <c r="I50" s="1289" t="s">
        <v>453</v>
      </c>
      <c r="J50" s="1289" t="s">
        <v>454</v>
      </c>
      <c r="K50" s="1315" t="s">
        <v>1087</v>
      </c>
      <c r="L50" s="1288" t="s">
        <v>1047</v>
      </c>
      <c r="M50" s="152">
        <f>T50+R50+Q50+P50+O50+N50</f>
        <v>9.1</v>
      </c>
      <c r="N50" s="1316">
        <v>9</v>
      </c>
      <c r="O50" s="151"/>
      <c r="P50" s="1287"/>
      <c r="Q50" s="151"/>
      <c r="R50" s="149"/>
      <c r="S50" s="160"/>
      <c r="T50" s="1287">
        <v>0.1</v>
      </c>
      <c r="U50" s="172"/>
    </row>
    <row r="51" spans="1:21" ht="28.5">
      <c r="A51" s="168" t="s">
        <v>464</v>
      </c>
      <c r="B51" s="1314">
        <v>3</v>
      </c>
      <c r="C51" s="1317" t="s">
        <v>1089</v>
      </c>
      <c r="D51" s="1317" t="s">
        <v>1090</v>
      </c>
      <c r="E51" s="1318">
        <v>1</v>
      </c>
      <c r="F51" s="1314" t="s">
        <v>447</v>
      </c>
      <c r="G51" s="1314" t="s">
        <v>463</v>
      </c>
      <c r="H51" s="1288" t="s">
        <v>1051</v>
      </c>
      <c r="I51" s="1289" t="s">
        <v>453</v>
      </c>
      <c r="J51" s="1289" t="s">
        <v>454</v>
      </c>
      <c r="K51" s="1315" t="s">
        <v>1087</v>
      </c>
      <c r="L51" s="1288" t="s">
        <v>1047</v>
      </c>
      <c r="M51" s="152">
        <f>T51+R51+Q51+P51+O51+N51</f>
        <v>10.1</v>
      </c>
      <c r="N51" s="1314">
        <v>10</v>
      </c>
      <c r="O51" s="151"/>
      <c r="P51" s="1287"/>
      <c r="Q51" s="151"/>
      <c r="R51" s="149"/>
      <c r="S51" s="160"/>
      <c r="T51" s="1287">
        <v>0.1</v>
      </c>
      <c r="U51" s="172"/>
    </row>
    <row r="52" spans="1:21" ht="15" thickBot="1">
      <c r="A52" s="173"/>
      <c r="B52" s="1969" t="s">
        <v>456</v>
      </c>
      <c r="C52" s="1969"/>
      <c r="D52" s="1969"/>
      <c r="E52" s="1320">
        <f>E51+E50+E49</f>
        <v>2.9</v>
      </c>
      <c r="F52" s="1319"/>
      <c r="G52" s="1319"/>
      <c r="H52" s="1321"/>
      <c r="I52" s="1321"/>
      <c r="J52" s="1321"/>
      <c r="K52" s="1321"/>
      <c r="L52" s="1322"/>
      <c r="M52" s="1320">
        <f aca="true" t="shared" si="5" ref="M52:S52">SUM(M51:M51)</f>
        <v>10.1</v>
      </c>
      <c r="N52" s="1320">
        <f t="shared" si="5"/>
        <v>10</v>
      </c>
      <c r="O52" s="1320">
        <f t="shared" si="5"/>
        <v>0</v>
      </c>
      <c r="P52" s="1320">
        <f t="shared" si="5"/>
        <v>0</v>
      </c>
      <c r="Q52" s="1320">
        <f t="shared" si="5"/>
        <v>0</v>
      </c>
      <c r="R52" s="1320">
        <f t="shared" si="5"/>
        <v>0</v>
      </c>
      <c r="S52" s="1320">
        <f t="shared" si="5"/>
        <v>0</v>
      </c>
      <c r="T52" s="1320">
        <f>T51+T50+T49</f>
        <v>0.30000000000000004</v>
      </c>
      <c r="U52" s="172"/>
    </row>
    <row r="53" spans="1:21" ht="17.25">
      <c r="A53" s="54"/>
      <c r="B53" s="1973" t="s">
        <v>312</v>
      </c>
      <c r="C53" s="1973"/>
      <c r="D53" s="1973"/>
      <c r="E53" s="1109">
        <f>E52+E47+E41+E33+E17+E11</f>
        <v>26.1</v>
      </c>
      <c r="F53" s="54"/>
      <c r="G53" s="212"/>
      <c r="H53" s="54"/>
      <c r="I53" s="54"/>
      <c r="J53" s="54"/>
      <c r="K53" s="54"/>
      <c r="L53" s="54"/>
      <c r="M53" s="211">
        <f>M52+M47+M41+M33+M17+M11</f>
        <v>1133</v>
      </c>
      <c r="N53" s="211">
        <f>N52+N47+N33+N17+N11</f>
        <v>48</v>
      </c>
      <c r="O53" s="211">
        <f>O52+O47+O33+O17+O11</f>
        <v>1013.8</v>
      </c>
      <c r="P53" s="211">
        <f>P52+P47+P41+P33+P17+P11</f>
        <v>33.6</v>
      </c>
      <c r="Q53" s="211">
        <f>Q52+Q47+Q33+Q17+Q11</f>
        <v>0</v>
      </c>
      <c r="R53" s="211">
        <f>R52+R47+R41+R33+R17+R11</f>
        <v>0</v>
      </c>
      <c r="S53" s="211">
        <f>S42+S33+S17+S11</f>
        <v>118</v>
      </c>
      <c r="T53" s="211">
        <f>T52+T47+T41+T33+T17+T11</f>
        <v>1.5</v>
      </c>
      <c r="U53" s="53"/>
    </row>
    <row r="55" spans="1:13" ht="15">
      <c r="A55" s="1984" t="s">
        <v>489</v>
      </c>
      <c r="B55" s="1984"/>
      <c r="C55" s="1984"/>
      <c r="D55" s="1984"/>
      <c r="E55" s="1984"/>
      <c r="F55" s="1984"/>
      <c r="G55" s="1984"/>
      <c r="H55" s="1984"/>
      <c r="I55" s="1984"/>
      <c r="J55" s="1984"/>
      <c r="K55" s="1984"/>
      <c r="L55" s="1984"/>
      <c r="M55" s="1984"/>
    </row>
    <row r="56" spans="1:13" ht="14.25">
      <c r="A56" s="1986" t="s">
        <v>1091</v>
      </c>
      <c r="B56" s="1986"/>
      <c r="C56" s="1986"/>
      <c r="D56" s="1986"/>
      <c r="E56" s="1986"/>
      <c r="F56" s="1986"/>
      <c r="G56" s="1986"/>
      <c r="H56" s="1986"/>
      <c r="I56" s="1986"/>
      <c r="J56" s="1986"/>
      <c r="K56" s="1986"/>
      <c r="L56" s="1986"/>
      <c r="M56" s="1986"/>
    </row>
    <row r="57" spans="1:13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4.25">
      <c r="A58" s="1972" t="s">
        <v>490</v>
      </c>
      <c r="B58" s="1987" t="s">
        <v>248</v>
      </c>
      <c r="C58" s="1972" t="s">
        <v>249</v>
      </c>
      <c r="D58" s="1972" t="s">
        <v>250</v>
      </c>
      <c r="E58" s="1972" t="s">
        <v>252</v>
      </c>
      <c r="F58" s="214" t="s">
        <v>296</v>
      </c>
      <c r="G58" s="1972" t="s">
        <v>491</v>
      </c>
      <c r="H58" s="1972"/>
      <c r="I58" s="1972"/>
      <c r="J58" s="1972"/>
      <c r="K58" s="1972"/>
      <c r="L58" s="1972" t="s">
        <v>492</v>
      </c>
      <c r="M58" s="1972" t="s">
        <v>493</v>
      </c>
    </row>
    <row r="59" spans="1:13" ht="75" customHeight="1">
      <c r="A59" s="1972"/>
      <c r="B59" s="1987"/>
      <c r="C59" s="1972"/>
      <c r="D59" s="1972"/>
      <c r="E59" s="1972"/>
      <c r="F59" s="214" t="s">
        <v>494</v>
      </c>
      <c r="G59" s="214" t="s">
        <v>301</v>
      </c>
      <c r="H59" s="214" t="s">
        <v>495</v>
      </c>
      <c r="I59" s="214" t="s">
        <v>496</v>
      </c>
      <c r="J59" s="214" t="s">
        <v>497</v>
      </c>
      <c r="K59" s="214" t="s">
        <v>305</v>
      </c>
      <c r="L59" s="1972"/>
      <c r="M59" s="1972"/>
    </row>
    <row r="60" spans="1:13" ht="14.25">
      <c r="A60" s="215">
        <v>1</v>
      </c>
      <c r="B60" s="215">
        <v>2</v>
      </c>
      <c r="C60" s="215">
        <v>3</v>
      </c>
      <c r="D60" s="215">
        <v>4</v>
      </c>
      <c r="E60" s="215">
        <v>5</v>
      </c>
      <c r="F60" s="215">
        <v>6</v>
      </c>
      <c r="G60" s="215">
        <v>7</v>
      </c>
      <c r="H60" s="215">
        <v>8</v>
      </c>
      <c r="I60" s="215">
        <v>9</v>
      </c>
      <c r="J60" s="215">
        <v>10</v>
      </c>
      <c r="K60" s="215">
        <v>11</v>
      </c>
      <c r="L60" s="215">
        <v>12</v>
      </c>
      <c r="M60" s="215">
        <v>13</v>
      </c>
    </row>
    <row r="61" spans="1:13" ht="15">
      <c r="A61" s="216"/>
      <c r="B61" s="216"/>
      <c r="C61" s="216"/>
      <c r="D61" s="216"/>
      <c r="E61" s="216"/>
      <c r="F61" s="1991" t="s">
        <v>498</v>
      </c>
      <c r="G61" s="1992"/>
      <c r="H61" s="1992"/>
      <c r="I61" s="1993"/>
      <c r="J61" s="217"/>
      <c r="K61" s="216"/>
      <c r="L61" s="218"/>
      <c r="M61" s="216"/>
    </row>
    <row r="62" spans="1:13" ht="20.25">
      <c r="A62" s="1058" t="s">
        <v>499</v>
      </c>
      <c r="B62" s="1059">
        <v>8</v>
      </c>
      <c r="C62" s="1059">
        <v>1</v>
      </c>
      <c r="D62" s="1059">
        <v>0.6</v>
      </c>
      <c r="E62" s="1059" t="s">
        <v>463</v>
      </c>
      <c r="F62" s="1058" t="s">
        <v>1093</v>
      </c>
      <c r="G62" s="1059"/>
      <c r="H62" s="1059"/>
      <c r="I62" s="1060"/>
      <c r="J62" s="1061"/>
      <c r="K62" s="1059"/>
      <c r="L62" s="1062" t="s">
        <v>1094</v>
      </c>
      <c r="M62" s="1059">
        <v>2024</v>
      </c>
    </row>
    <row r="63" spans="1:13" ht="20.25">
      <c r="A63" s="1059"/>
      <c r="B63" s="1059">
        <v>15</v>
      </c>
      <c r="C63" s="1059">
        <v>3.3</v>
      </c>
      <c r="D63" s="1059">
        <v>0.9</v>
      </c>
      <c r="E63" s="1059" t="s">
        <v>463</v>
      </c>
      <c r="F63" s="1058" t="s">
        <v>1093</v>
      </c>
      <c r="G63" s="1059"/>
      <c r="H63" s="1059"/>
      <c r="I63" s="1060"/>
      <c r="J63" s="1061"/>
      <c r="K63" s="1059"/>
      <c r="L63" s="1062" t="s">
        <v>1095</v>
      </c>
      <c r="M63" s="1059">
        <v>2024</v>
      </c>
    </row>
    <row r="64" spans="1:13" ht="20.25">
      <c r="A64" s="1059"/>
      <c r="B64" s="1059">
        <v>17</v>
      </c>
      <c r="C64" s="1059">
        <v>5</v>
      </c>
      <c r="D64" s="1059">
        <v>0.9</v>
      </c>
      <c r="E64" s="1059" t="s">
        <v>463</v>
      </c>
      <c r="F64" s="1058" t="s">
        <v>1093</v>
      </c>
      <c r="G64" s="1059"/>
      <c r="H64" s="1059"/>
      <c r="I64" s="1060"/>
      <c r="J64" s="1061"/>
      <c r="K64" s="1059"/>
      <c r="L64" s="1062" t="s">
        <v>1096</v>
      </c>
      <c r="M64" s="1059">
        <v>2024</v>
      </c>
    </row>
    <row r="65" spans="1:13" ht="20.25">
      <c r="A65" s="1059"/>
      <c r="B65" s="1059">
        <v>17</v>
      </c>
      <c r="C65" s="1059">
        <v>14</v>
      </c>
      <c r="D65" s="1059">
        <v>0.6</v>
      </c>
      <c r="E65" s="1059" t="s">
        <v>281</v>
      </c>
      <c r="F65" s="1058" t="s">
        <v>1093</v>
      </c>
      <c r="G65" s="1059"/>
      <c r="H65" s="1059"/>
      <c r="I65" s="1060"/>
      <c r="J65" s="1061"/>
      <c r="K65" s="1059"/>
      <c r="L65" s="1062" t="s">
        <v>1094</v>
      </c>
      <c r="M65" s="1059">
        <v>2024</v>
      </c>
    </row>
    <row r="66" spans="1:13" ht="20.25">
      <c r="A66" s="1059"/>
      <c r="B66" s="1059">
        <v>25</v>
      </c>
      <c r="C66" s="1059">
        <v>4</v>
      </c>
      <c r="D66" s="1059">
        <v>0.6</v>
      </c>
      <c r="E66" s="1059" t="s">
        <v>463</v>
      </c>
      <c r="F66" s="1058" t="s">
        <v>1093</v>
      </c>
      <c r="G66" s="1059"/>
      <c r="H66" s="1059"/>
      <c r="I66" s="1060"/>
      <c r="J66" s="1061"/>
      <c r="K66" s="1059"/>
      <c r="L66" s="1062" t="s">
        <v>1097</v>
      </c>
      <c r="M66" s="1059">
        <v>2024</v>
      </c>
    </row>
    <row r="67" spans="1:13" ht="20.25">
      <c r="A67" s="1059"/>
      <c r="B67" s="1059">
        <v>25</v>
      </c>
      <c r="C67" s="1059">
        <v>9.1</v>
      </c>
      <c r="D67" s="1059">
        <v>1</v>
      </c>
      <c r="E67" s="1059" t="s">
        <v>468</v>
      </c>
      <c r="F67" s="1058" t="s">
        <v>1093</v>
      </c>
      <c r="G67" s="1059"/>
      <c r="H67" s="1059"/>
      <c r="I67" s="1060"/>
      <c r="J67" s="1061"/>
      <c r="K67" s="1059"/>
      <c r="L67" s="1062" t="s">
        <v>1098</v>
      </c>
      <c r="M67" s="1059">
        <v>2024</v>
      </c>
    </row>
    <row r="68" spans="1:13" ht="20.25">
      <c r="A68" s="1059"/>
      <c r="B68" s="1059">
        <v>30</v>
      </c>
      <c r="C68" s="1059">
        <v>5</v>
      </c>
      <c r="D68" s="1059">
        <v>0.3</v>
      </c>
      <c r="E68" s="1059" t="s">
        <v>463</v>
      </c>
      <c r="F68" s="1058" t="s">
        <v>1093</v>
      </c>
      <c r="G68" s="1059"/>
      <c r="H68" s="1059"/>
      <c r="I68" s="1060"/>
      <c r="J68" s="1061"/>
      <c r="K68" s="1059"/>
      <c r="L68" s="1062" t="s">
        <v>1095</v>
      </c>
      <c r="M68" s="1059">
        <v>2024</v>
      </c>
    </row>
    <row r="69" spans="1:13" ht="20.25">
      <c r="A69" s="1059"/>
      <c r="B69" s="1059">
        <v>45</v>
      </c>
      <c r="C69" s="1059">
        <v>14</v>
      </c>
      <c r="D69" s="1059">
        <v>0.6</v>
      </c>
      <c r="E69" s="1059" t="s">
        <v>463</v>
      </c>
      <c r="F69" s="1058" t="s">
        <v>1093</v>
      </c>
      <c r="G69" s="1059"/>
      <c r="H69" s="1059"/>
      <c r="I69" s="1060"/>
      <c r="J69" s="1061"/>
      <c r="K69" s="1059"/>
      <c r="L69" s="1062" t="s">
        <v>1095</v>
      </c>
      <c r="M69" s="1059">
        <v>2024</v>
      </c>
    </row>
    <row r="70" spans="1:13" ht="20.25">
      <c r="A70" s="1059"/>
      <c r="B70" s="1059">
        <v>54</v>
      </c>
      <c r="C70" s="1059">
        <v>9</v>
      </c>
      <c r="D70" s="1059">
        <v>0.9</v>
      </c>
      <c r="E70" s="1059" t="s">
        <v>452</v>
      </c>
      <c r="F70" s="1058" t="s">
        <v>1093</v>
      </c>
      <c r="G70" s="1059"/>
      <c r="H70" s="1059"/>
      <c r="I70" s="1060"/>
      <c r="J70" s="1061"/>
      <c r="K70" s="1059"/>
      <c r="L70" s="1062" t="s">
        <v>1095</v>
      </c>
      <c r="M70" s="1059">
        <v>2024</v>
      </c>
    </row>
    <row r="71" spans="1:13" ht="20.25">
      <c r="A71" s="1059"/>
      <c r="B71" s="1059">
        <v>87</v>
      </c>
      <c r="C71" s="1059">
        <v>2.5</v>
      </c>
      <c r="D71" s="1059">
        <v>0.8</v>
      </c>
      <c r="E71" s="1059" t="s">
        <v>281</v>
      </c>
      <c r="F71" s="1058" t="s">
        <v>1093</v>
      </c>
      <c r="G71" s="1059"/>
      <c r="H71" s="1059"/>
      <c r="I71" s="1060"/>
      <c r="J71" s="1061"/>
      <c r="K71" s="1059"/>
      <c r="L71" s="1062" t="s">
        <v>1095</v>
      </c>
      <c r="M71" s="1059">
        <v>2024</v>
      </c>
    </row>
    <row r="72" spans="1:13" ht="20.25">
      <c r="A72" s="1059"/>
      <c r="B72" s="1059">
        <v>87</v>
      </c>
      <c r="C72" s="1059">
        <v>2.6</v>
      </c>
      <c r="D72" s="1059">
        <v>0.8</v>
      </c>
      <c r="E72" s="1059" t="s">
        <v>463</v>
      </c>
      <c r="F72" s="1058" t="s">
        <v>1093</v>
      </c>
      <c r="G72" s="1059"/>
      <c r="H72" s="1059"/>
      <c r="I72" s="1060"/>
      <c r="J72" s="1061"/>
      <c r="K72" s="1059"/>
      <c r="L72" s="1062" t="s">
        <v>1095</v>
      </c>
      <c r="M72" s="1059">
        <v>2024</v>
      </c>
    </row>
    <row r="73" spans="1:13" ht="14.25">
      <c r="A73" s="1985" t="s">
        <v>394</v>
      </c>
      <c r="B73" s="1985"/>
      <c r="C73" s="1059"/>
      <c r="D73" s="1072">
        <f>SUM(D62:D72)</f>
        <v>7.999999999999999</v>
      </c>
      <c r="E73" s="1059"/>
      <c r="F73" s="1059"/>
      <c r="G73" s="1059"/>
      <c r="H73" s="1059"/>
      <c r="I73" s="1059"/>
      <c r="J73" s="1059"/>
      <c r="K73" s="1059"/>
      <c r="L73" s="1059"/>
      <c r="M73" s="1059"/>
    </row>
    <row r="74" spans="1:13" ht="15">
      <c r="A74" s="1994"/>
      <c r="B74" s="1994"/>
      <c r="C74" s="220"/>
      <c r="D74" s="219"/>
      <c r="E74" s="220"/>
      <c r="F74" s="1995" t="s">
        <v>457</v>
      </c>
      <c r="G74" s="1996"/>
      <c r="H74" s="1996"/>
      <c r="I74" s="1997"/>
      <c r="J74" s="220"/>
      <c r="K74" s="220"/>
      <c r="L74" s="220"/>
      <c r="M74" s="220"/>
    </row>
    <row r="75" spans="1:13" ht="30">
      <c r="A75" s="1058" t="s">
        <v>499</v>
      </c>
      <c r="B75" s="1059">
        <v>5</v>
      </c>
      <c r="C75" s="1059">
        <v>19.1</v>
      </c>
      <c r="D75" s="1059">
        <v>0.9</v>
      </c>
      <c r="E75" s="1059" t="s">
        <v>468</v>
      </c>
      <c r="F75" s="1058" t="s">
        <v>1093</v>
      </c>
      <c r="G75" s="1063"/>
      <c r="H75" s="1063"/>
      <c r="I75" s="1060"/>
      <c r="J75" s="1060"/>
      <c r="K75" s="1059"/>
      <c r="L75" s="1058" t="s">
        <v>1099</v>
      </c>
      <c r="M75" s="1059">
        <v>2023</v>
      </c>
    </row>
    <row r="76" spans="1:13" ht="30">
      <c r="A76" s="1059"/>
      <c r="B76" s="1059">
        <v>9</v>
      </c>
      <c r="C76" s="1059">
        <v>3.2</v>
      </c>
      <c r="D76" s="1059">
        <v>0.9</v>
      </c>
      <c r="E76" s="1059" t="s">
        <v>460</v>
      </c>
      <c r="F76" s="1058" t="s">
        <v>1093</v>
      </c>
      <c r="G76" s="1064"/>
      <c r="H76" s="1064"/>
      <c r="I76" s="1065"/>
      <c r="J76" s="1060"/>
      <c r="K76" s="1059"/>
      <c r="L76" s="1058" t="s">
        <v>1100</v>
      </c>
      <c r="M76" s="1059">
        <v>2024</v>
      </c>
    </row>
    <row r="77" spans="1:13" ht="30">
      <c r="A77" s="1059"/>
      <c r="B77" s="1058">
        <v>19</v>
      </c>
      <c r="C77" s="1059">
        <v>5.1</v>
      </c>
      <c r="D77" s="1059">
        <v>1</v>
      </c>
      <c r="E77" s="1059" t="s">
        <v>452</v>
      </c>
      <c r="F77" s="1058" t="s">
        <v>1093</v>
      </c>
      <c r="G77" s="156"/>
      <c r="H77" s="156"/>
      <c r="I77" s="1066"/>
      <c r="J77" s="1059"/>
      <c r="K77" s="1059"/>
      <c r="L77" s="1058" t="s">
        <v>1101</v>
      </c>
      <c r="M77" s="1059">
        <v>2024</v>
      </c>
    </row>
    <row r="78" spans="1:13" ht="20.25">
      <c r="A78" s="1059"/>
      <c r="B78" s="1059">
        <v>19</v>
      </c>
      <c r="C78" s="1059">
        <v>12</v>
      </c>
      <c r="D78" s="1059">
        <v>1</v>
      </c>
      <c r="E78" s="1059" t="s">
        <v>460</v>
      </c>
      <c r="F78" s="1058" t="s">
        <v>1093</v>
      </c>
      <c r="G78" s="156"/>
      <c r="H78" s="156"/>
      <c r="I78" s="1066"/>
      <c r="J78" s="1059"/>
      <c r="K78" s="1059"/>
      <c r="L78" s="1058" t="s">
        <v>1102</v>
      </c>
      <c r="M78" s="1059">
        <v>2024</v>
      </c>
    </row>
    <row r="79" spans="1:13" ht="20.25">
      <c r="A79" s="1059"/>
      <c r="B79" s="1059">
        <v>22</v>
      </c>
      <c r="C79" s="1059">
        <v>5.1</v>
      </c>
      <c r="D79" s="1059">
        <v>0.9</v>
      </c>
      <c r="E79" s="1059" t="s">
        <v>460</v>
      </c>
      <c r="F79" s="1058" t="s">
        <v>1093</v>
      </c>
      <c r="G79" s="156"/>
      <c r="H79" s="156"/>
      <c r="I79" s="1066"/>
      <c r="J79" s="1059"/>
      <c r="K79" s="1059"/>
      <c r="L79" s="1058" t="s">
        <v>1102</v>
      </c>
      <c r="M79" s="1059">
        <v>2024</v>
      </c>
    </row>
    <row r="80" spans="1:13" ht="30">
      <c r="A80" s="1059"/>
      <c r="B80" s="1059">
        <v>25</v>
      </c>
      <c r="C80" s="1059">
        <v>2.1</v>
      </c>
      <c r="D80" s="1059">
        <v>0.4</v>
      </c>
      <c r="E80" s="1059" t="s">
        <v>460</v>
      </c>
      <c r="F80" s="1058" t="s">
        <v>1093</v>
      </c>
      <c r="G80" s="156"/>
      <c r="H80" s="156"/>
      <c r="I80" s="1066"/>
      <c r="J80" s="1059"/>
      <c r="K80" s="1059"/>
      <c r="L80" s="1058" t="s">
        <v>1164</v>
      </c>
      <c r="M80" s="1059">
        <v>2024</v>
      </c>
    </row>
    <row r="81" spans="1:13" ht="30">
      <c r="A81" s="1059"/>
      <c r="B81" s="1329">
        <v>34</v>
      </c>
      <c r="C81" s="1059">
        <v>3.1</v>
      </c>
      <c r="D81" s="1059">
        <v>0.9</v>
      </c>
      <c r="E81" s="1059" t="s">
        <v>452</v>
      </c>
      <c r="F81" s="1058" t="s">
        <v>1093</v>
      </c>
      <c r="G81" s="156"/>
      <c r="H81" s="156"/>
      <c r="I81" s="1066"/>
      <c r="J81" s="1059"/>
      <c r="K81" s="1059"/>
      <c r="L81" s="1058" t="s">
        <v>1103</v>
      </c>
      <c r="M81" s="1059">
        <v>2024</v>
      </c>
    </row>
    <row r="82" spans="1:13" ht="30">
      <c r="A82" s="1059"/>
      <c r="B82" s="1329">
        <v>34</v>
      </c>
      <c r="C82" s="1059">
        <v>3.2</v>
      </c>
      <c r="D82" s="1059">
        <v>0.9</v>
      </c>
      <c r="E82" s="1059" t="s">
        <v>452</v>
      </c>
      <c r="F82" s="1058" t="s">
        <v>1093</v>
      </c>
      <c r="G82" s="156"/>
      <c r="H82" s="156"/>
      <c r="I82" s="1066"/>
      <c r="J82" s="1059"/>
      <c r="K82" s="1059"/>
      <c r="L82" s="1058" t="s">
        <v>1103</v>
      </c>
      <c r="M82" s="1059">
        <v>2024</v>
      </c>
    </row>
    <row r="83" spans="1:13" ht="20.25">
      <c r="A83" s="1059"/>
      <c r="B83" s="1059">
        <v>36</v>
      </c>
      <c r="C83" s="1059">
        <v>1.1</v>
      </c>
      <c r="D83" s="1059">
        <v>1</v>
      </c>
      <c r="E83" s="1059" t="s">
        <v>468</v>
      </c>
      <c r="F83" s="1058" t="s">
        <v>1093</v>
      </c>
      <c r="G83" s="156"/>
      <c r="H83" s="156"/>
      <c r="I83" s="1066"/>
      <c r="J83" s="1059"/>
      <c r="K83" s="1059"/>
      <c r="L83" s="1058" t="s">
        <v>1104</v>
      </c>
      <c r="M83" s="1059">
        <v>2024</v>
      </c>
    </row>
    <row r="84" spans="1:13" ht="20.25">
      <c r="A84" s="1059"/>
      <c r="B84" s="1059">
        <v>37</v>
      </c>
      <c r="C84" s="1059">
        <v>11.3</v>
      </c>
      <c r="D84" s="1059">
        <v>0.6</v>
      </c>
      <c r="E84" s="1059" t="s">
        <v>460</v>
      </c>
      <c r="F84" s="1058" t="s">
        <v>1093</v>
      </c>
      <c r="G84" s="156"/>
      <c r="H84" s="156"/>
      <c r="I84" s="1066"/>
      <c r="J84" s="1059"/>
      <c r="K84" s="1059"/>
      <c r="L84" s="1058" t="s">
        <v>1105</v>
      </c>
      <c r="M84" s="1059">
        <v>2024</v>
      </c>
    </row>
    <row r="85" spans="1:13" ht="20.25">
      <c r="A85" s="1059"/>
      <c r="B85" s="1059">
        <v>41</v>
      </c>
      <c r="C85" s="1059">
        <v>13.1</v>
      </c>
      <c r="D85" s="1059">
        <v>1</v>
      </c>
      <c r="E85" s="1059" t="s">
        <v>460</v>
      </c>
      <c r="F85" s="1058" t="s">
        <v>1093</v>
      </c>
      <c r="G85" s="156"/>
      <c r="H85" s="156"/>
      <c r="I85" s="1066"/>
      <c r="J85" s="1059"/>
      <c r="K85" s="1059"/>
      <c r="L85" s="1058" t="s">
        <v>1105</v>
      </c>
      <c r="M85" s="1059">
        <v>2024</v>
      </c>
    </row>
    <row r="86" spans="1:13" ht="30">
      <c r="A86" s="1059"/>
      <c r="B86" s="1059">
        <v>50</v>
      </c>
      <c r="C86" s="1059">
        <v>2.2</v>
      </c>
      <c r="D86" s="1059">
        <v>0.9</v>
      </c>
      <c r="E86" s="1059" t="s">
        <v>452</v>
      </c>
      <c r="F86" s="1058" t="s">
        <v>1093</v>
      </c>
      <c r="G86" s="156"/>
      <c r="H86" s="156"/>
      <c r="I86" s="1066"/>
      <c r="J86" s="1059"/>
      <c r="K86" s="1059"/>
      <c r="L86" s="1058" t="s">
        <v>1106</v>
      </c>
      <c r="M86" s="1059">
        <v>2024</v>
      </c>
    </row>
    <row r="87" spans="1:13" ht="30">
      <c r="A87" s="1059"/>
      <c r="B87" s="1059">
        <v>53</v>
      </c>
      <c r="C87" s="1059">
        <v>15.1</v>
      </c>
      <c r="D87" s="1059">
        <v>0.9</v>
      </c>
      <c r="E87" s="1059" t="s">
        <v>468</v>
      </c>
      <c r="F87" s="1058" t="s">
        <v>1093</v>
      </c>
      <c r="G87" s="156"/>
      <c r="H87" s="156"/>
      <c r="I87" s="1066"/>
      <c r="J87" s="1059"/>
      <c r="K87" s="1059"/>
      <c r="L87" s="1058" t="s">
        <v>1107</v>
      </c>
      <c r="M87" s="1059">
        <v>2024</v>
      </c>
    </row>
    <row r="88" spans="1:13" ht="30">
      <c r="A88" s="1059"/>
      <c r="B88" s="1059">
        <v>62</v>
      </c>
      <c r="C88" s="1059">
        <v>3.1</v>
      </c>
      <c r="D88" s="1059">
        <v>0.9</v>
      </c>
      <c r="E88" s="1059" t="s">
        <v>468</v>
      </c>
      <c r="F88" s="1058" t="s">
        <v>1093</v>
      </c>
      <c r="G88" s="156"/>
      <c r="H88" s="156"/>
      <c r="I88" s="1066"/>
      <c r="J88" s="1059"/>
      <c r="K88" s="1059"/>
      <c r="L88" s="1058" t="s">
        <v>1108</v>
      </c>
      <c r="M88" s="1059">
        <v>2024</v>
      </c>
    </row>
    <row r="89" spans="1:13" ht="30">
      <c r="A89" s="1059"/>
      <c r="B89" s="1059">
        <v>62</v>
      </c>
      <c r="C89" s="1059">
        <v>8</v>
      </c>
      <c r="D89" s="1059">
        <v>0.5</v>
      </c>
      <c r="E89" s="1059" t="s">
        <v>452</v>
      </c>
      <c r="F89" s="1058" t="s">
        <v>1093</v>
      </c>
      <c r="G89" s="156"/>
      <c r="H89" s="156"/>
      <c r="I89" s="1066"/>
      <c r="J89" s="1059"/>
      <c r="K89" s="1059"/>
      <c r="L89" s="1058" t="s">
        <v>1109</v>
      </c>
      <c r="M89" s="1059">
        <v>2024</v>
      </c>
    </row>
    <row r="90" spans="1:13" ht="20.25">
      <c r="A90" s="1059"/>
      <c r="B90" s="1059">
        <v>65</v>
      </c>
      <c r="C90" s="1059">
        <v>4.2</v>
      </c>
      <c r="D90" s="1059">
        <v>1</v>
      </c>
      <c r="E90" s="1059" t="s">
        <v>452</v>
      </c>
      <c r="F90" s="1058" t="s">
        <v>1093</v>
      </c>
      <c r="G90" s="156"/>
      <c r="H90" s="156"/>
      <c r="I90" s="1066"/>
      <c r="J90" s="1059"/>
      <c r="K90" s="1059"/>
      <c r="L90" s="1058" t="s">
        <v>1110</v>
      </c>
      <c r="M90" s="1059">
        <v>2024</v>
      </c>
    </row>
    <row r="91" spans="1:13" ht="20.25">
      <c r="A91" s="1059"/>
      <c r="B91" s="1059">
        <v>65</v>
      </c>
      <c r="C91" s="1059">
        <v>4.3</v>
      </c>
      <c r="D91" s="1059">
        <v>1</v>
      </c>
      <c r="E91" s="1059" t="s">
        <v>452</v>
      </c>
      <c r="F91" s="1058" t="s">
        <v>1093</v>
      </c>
      <c r="G91" s="156"/>
      <c r="H91" s="156"/>
      <c r="I91" s="1066"/>
      <c r="J91" s="1059"/>
      <c r="K91" s="1059"/>
      <c r="L91" s="1058" t="s">
        <v>1110</v>
      </c>
      <c r="M91" s="1059">
        <v>2024</v>
      </c>
    </row>
    <row r="92" spans="1:13" ht="20.25">
      <c r="A92" s="1059"/>
      <c r="B92" s="1059">
        <v>77</v>
      </c>
      <c r="C92" s="1059">
        <v>15.1</v>
      </c>
      <c r="D92" s="1059">
        <v>0.7</v>
      </c>
      <c r="E92" s="1059" t="s">
        <v>468</v>
      </c>
      <c r="F92" s="1058" t="s">
        <v>1093</v>
      </c>
      <c r="G92" s="156"/>
      <c r="H92" s="156"/>
      <c r="I92" s="1066"/>
      <c r="J92" s="1059"/>
      <c r="K92" s="1059"/>
      <c r="L92" s="1058" t="s">
        <v>1111</v>
      </c>
      <c r="M92" s="1059">
        <v>2024</v>
      </c>
    </row>
    <row r="93" spans="1:13" ht="30">
      <c r="A93" s="1059"/>
      <c r="B93" s="1059">
        <v>80</v>
      </c>
      <c r="C93" s="1059">
        <v>1.1</v>
      </c>
      <c r="D93" s="1059">
        <v>0.7</v>
      </c>
      <c r="E93" s="1059" t="s">
        <v>452</v>
      </c>
      <c r="F93" s="1058" t="s">
        <v>1093</v>
      </c>
      <c r="G93" s="156"/>
      <c r="H93" s="156"/>
      <c r="I93" s="1066"/>
      <c r="J93" s="1059"/>
      <c r="K93" s="1059"/>
      <c r="L93" s="1058" t="s">
        <v>1112</v>
      </c>
      <c r="M93" s="1059">
        <v>2024</v>
      </c>
    </row>
    <row r="94" spans="1:13" ht="30">
      <c r="A94" s="1059"/>
      <c r="B94" s="1059">
        <v>80</v>
      </c>
      <c r="C94" s="1059">
        <v>1.2</v>
      </c>
      <c r="D94" s="1059">
        <v>0.8</v>
      </c>
      <c r="E94" s="1059" t="s">
        <v>452</v>
      </c>
      <c r="F94" s="1058" t="s">
        <v>1093</v>
      </c>
      <c r="G94" s="156"/>
      <c r="H94" s="156"/>
      <c r="I94" s="1066"/>
      <c r="J94" s="1059"/>
      <c r="K94" s="1059"/>
      <c r="L94" s="1058" t="s">
        <v>1109</v>
      </c>
      <c r="M94" s="1059">
        <v>2024</v>
      </c>
    </row>
    <row r="95" spans="1:13" ht="20.25">
      <c r="A95" s="1059"/>
      <c r="B95" s="1059">
        <v>81</v>
      </c>
      <c r="C95" s="1059">
        <v>1.5</v>
      </c>
      <c r="D95" s="1059">
        <v>1</v>
      </c>
      <c r="E95" s="1059" t="s">
        <v>452</v>
      </c>
      <c r="F95" s="1058" t="s">
        <v>1093</v>
      </c>
      <c r="G95" s="156"/>
      <c r="H95" s="156"/>
      <c r="I95" s="1066"/>
      <c r="J95" s="1059"/>
      <c r="K95" s="1059"/>
      <c r="L95" s="1058" t="s">
        <v>1113</v>
      </c>
      <c r="M95" s="1059">
        <v>2024</v>
      </c>
    </row>
    <row r="96" spans="1:13" ht="20.25">
      <c r="A96" s="1059"/>
      <c r="B96" s="1059">
        <v>81</v>
      </c>
      <c r="C96" s="1059">
        <v>1.6</v>
      </c>
      <c r="D96" s="1059">
        <v>0.9</v>
      </c>
      <c r="E96" s="1059" t="s">
        <v>452</v>
      </c>
      <c r="F96" s="1058" t="s">
        <v>1093</v>
      </c>
      <c r="G96" s="156"/>
      <c r="H96" s="156"/>
      <c r="I96" s="1066"/>
      <c r="J96" s="1059"/>
      <c r="K96" s="1059"/>
      <c r="L96" s="1058" t="s">
        <v>1113</v>
      </c>
      <c r="M96" s="1059">
        <v>2024</v>
      </c>
    </row>
    <row r="97" spans="1:13" ht="20.25">
      <c r="A97" s="1059"/>
      <c r="B97" s="1059">
        <v>81</v>
      </c>
      <c r="C97" s="1059">
        <v>1.7</v>
      </c>
      <c r="D97" s="1059">
        <v>1</v>
      </c>
      <c r="E97" s="1059" t="s">
        <v>452</v>
      </c>
      <c r="F97" s="1058" t="s">
        <v>1093</v>
      </c>
      <c r="G97" s="156"/>
      <c r="H97" s="156"/>
      <c r="I97" s="1066"/>
      <c r="J97" s="1059"/>
      <c r="K97" s="1059"/>
      <c r="L97" s="1058" t="s">
        <v>1113</v>
      </c>
      <c r="M97" s="1059">
        <v>2024</v>
      </c>
    </row>
    <row r="98" spans="1:13" ht="20.25">
      <c r="A98" s="1059"/>
      <c r="B98" s="1059">
        <v>81</v>
      </c>
      <c r="C98" s="1059">
        <v>1.8</v>
      </c>
      <c r="D98" s="1059">
        <v>1</v>
      </c>
      <c r="E98" s="1059" t="s">
        <v>452</v>
      </c>
      <c r="F98" s="1058" t="s">
        <v>1093</v>
      </c>
      <c r="G98" s="156"/>
      <c r="H98" s="156"/>
      <c r="I98" s="1066"/>
      <c r="J98" s="1059"/>
      <c r="K98" s="1059"/>
      <c r="L98" s="1058" t="s">
        <v>1113</v>
      </c>
      <c r="M98" s="1059">
        <v>2024</v>
      </c>
    </row>
    <row r="99" spans="1:13" ht="20.25">
      <c r="A99" s="1059"/>
      <c r="B99" s="1059">
        <v>81</v>
      </c>
      <c r="C99" s="1059">
        <v>3.2</v>
      </c>
      <c r="D99" s="1059">
        <v>1</v>
      </c>
      <c r="E99" s="1059" t="s">
        <v>452</v>
      </c>
      <c r="F99" s="1058" t="s">
        <v>1093</v>
      </c>
      <c r="G99" s="156"/>
      <c r="H99" s="156"/>
      <c r="I99" s="1066"/>
      <c r="J99" s="1059"/>
      <c r="K99" s="1059"/>
      <c r="L99" s="1058" t="s">
        <v>1113</v>
      </c>
      <c r="M99" s="1059">
        <v>2024</v>
      </c>
    </row>
    <row r="100" spans="1:13" ht="20.25">
      <c r="A100" s="1059"/>
      <c r="B100" s="1059">
        <v>82</v>
      </c>
      <c r="C100" s="1059">
        <v>12.1</v>
      </c>
      <c r="D100" s="1059">
        <v>0.5</v>
      </c>
      <c r="E100" s="1059" t="s">
        <v>452</v>
      </c>
      <c r="F100" s="1058" t="s">
        <v>1093</v>
      </c>
      <c r="G100" s="156"/>
      <c r="H100" s="156"/>
      <c r="I100" s="1066"/>
      <c r="J100" s="1059"/>
      <c r="K100" s="1059"/>
      <c r="L100" s="1058" t="s">
        <v>1114</v>
      </c>
      <c r="M100" s="1059">
        <v>2024</v>
      </c>
    </row>
    <row r="101" spans="1:13" ht="20.25">
      <c r="A101" s="1059"/>
      <c r="B101" s="1059">
        <v>82</v>
      </c>
      <c r="C101" s="1059">
        <v>12.2</v>
      </c>
      <c r="D101" s="1059">
        <v>0.7</v>
      </c>
      <c r="E101" s="1059" t="s">
        <v>452</v>
      </c>
      <c r="F101" s="1058" t="s">
        <v>1093</v>
      </c>
      <c r="G101" s="156"/>
      <c r="H101" s="156"/>
      <c r="I101" s="1066"/>
      <c r="J101" s="1059"/>
      <c r="K101" s="1059"/>
      <c r="L101" s="1058" t="s">
        <v>1114</v>
      </c>
      <c r="M101" s="1059">
        <v>2024</v>
      </c>
    </row>
    <row r="102" spans="1:13" ht="20.25">
      <c r="A102" s="1059"/>
      <c r="B102" s="1059">
        <v>83</v>
      </c>
      <c r="C102" s="1059">
        <v>10.1</v>
      </c>
      <c r="D102" s="1059">
        <v>1</v>
      </c>
      <c r="E102" s="1059" t="s">
        <v>460</v>
      </c>
      <c r="F102" s="1058" t="s">
        <v>1093</v>
      </c>
      <c r="G102" s="156"/>
      <c r="H102" s="156"/>
      <c r="I102" s="1066"/>
      <c r="J102" s="1059"/>
      <c r="K102" s="1059"/>
      <c r="L102" s="1058" t="s">
        <v>1115</v>
      </c>
      <c r="M102" s="1059">
        <v>2024</v>
      </c>
    </row>
    <row r="103" spans="1:13" ht="20.25">
      <c r="A103" s="1059"/>
      <c r="B103" s="1059">
        <v>83</v>
      </c>
      <c r="C103" s="1059">
        <v>12.3</v>
      </c>
      <c r="D103" s="1059">
        <v>0.9</v>
      </c>
      <c r="E103" s="1059" t="s">
        <v>460</v>
      </c>
      <c r="F103" s="1058" t="s">
        <v>1093</v>
      </c>
      <c r="G103" s="156"/>
      <c r="H103" s="156"/>
      <c r="I103" s="1066"/>
      <c r="J103" s="1059"/>
      <c r="K103" s="1059"/>
      <c r="L103" s="1058" t="s">
        <v>1115</v>
      </c>
      <c r="M103" s="1059">
        <v>2024</v>
      </c>
    </row>
    <row r="104" spans="1:13" ht="30">
      <c r="A104" s="1059"/>
      <c r="B104" s="1059">
        <v>84</v>
      </c>
      <c r="C104" s="1059">
        <v>5.1</v>
      </c>
      <c r="D104" s="1059">
        <v>0.7</v>
      </c>
      <c r="E104" s="1059" t="s">
        <v>460</v>
      </c>
      <c r="F104" s="1058" t="s">
        <v>1093</v>
      </c>
      <c r="G104" s="156"/>
      <c r="H104" s="156"/>
      <c r="I104" s="1066"/>
      <c r="J104" s="1059"/>
      <c r="K104" s="1059"/>
      <c r="L104" s="1058" t="s">
        <v>1116</v>
      </c>
      <c r="M104" s="1059">
        <v>2024</v>
      </c>
    </row>
    <row r="105" spans="1:13" ht="30">
      <c r="A105" s="1059"/>
      <c r="B105" s="1059">
        <v>84</v>
      </c>
      <c r="C105" s="1059">
        <v>5.2</v>
      </c>
      <c r="D105" s="1059">
        <v>0.2</v>
      </c>
      <c r="E105" s="1059" t="s">
        <v>460</v>
      </c>
      <c r="F105" s="1058" t="s">
        <v>1093</v>
      </c>
      <c r="G105" s="156"/>
      <c r="H105" s="156"/>
      <c r="I105" s="1066"/>
      <c r="J105" s="1059"/>
      <c r="K105" s="1059"/>
      <c r="L105" s="1058" t="s">
        <v>1116</v>
      </c>
      <c r="M105" s="1059">
        <v>2024</v>
      </c>
    </row>
    <row r="106" spans="1:13" ht="20.25">
      <c r="A106" s="1059"/>
      <c r="B106" s="1059">
        <v>86</v>
      </c>
      <c r="C106" s="1059">
        <v>3.4</v>
      </c>
      <c r="D106" s="1059">
        <v>1</v>
      </c>
      <c r="E106" s="1059" t="s">
        <v>460</v>
      </c>
      <c r="F106" s="1058" t="s">
        <v>1093</v>
      </c>
      <c r="G106" s="156"/>
      <c r="H106" s="156"/>
      <c r="I106" s="1066"/>
      <c r="J106" s="1059"/>
      <c r="K106" s="1059"/>
      <c r="L106" s="1058" t="s">
        <v>1117</v>
      </c>
      <c r="M106" s="1059">
        <v>2024</v>
      </c>
    </row>
    <row r="107" spans="1:13" ht="20.25">
      <c r="A107" s="1059"/>
      <c r="B107" s="1059">
        <v>86</v>
      </c>
      <c r="C107" s="1059">
        <v>3.5</v>
      </c>
      <c r="D107" s="1059">
        <v>1</v>
      </c>
      <c r="E107" s="1059" t="s">
        <v>460</v>
      </c>
      <c r="F107" s="1058" t="s">
        <v>1093</v>
      </c>
      <c r="G107" s="156"/>
      <c r="H107" s="156"/>
      <c r="I107" s="1066"/>
      <c r="J107" s="1059"/>
      <c r="K107" s="1059"/>
      <c r="L107" s="1058" t="s">
        <v>1117</v>
      </c>
      <c r="M107" s="1059">
        <v>2024</v>
      </c>
    </row>
    <row r="108" spans="1:13" ht="20.25">
      <c r="A108" s="1059"/>
      <c r="B108" s="1059">
        <v>87</v>
      </c>
      <c r="C108" s="1059">
        <v>1.4</v>
      </c>
      <c r="D108" s="1059">
        <v>0.9</v>
      </c>
      <c r="E108" s="1059" t="s">
        <v>463</v>
      </c>
      <c r="F108" s="1058" t="s">
        <v>1093</v>
      </c>
      <c r="G108" s="156"/>
      <c r="H108" s="156"/>
      <c r="I108" s="1066"/>
      <c r="J108" s="1059"/>
      <c r="K108" s="1059"/>
      <c r="L108" s="1058" t="s">
        <v>1114</v>
      </c>
      <c r="M108" s="1059">
        <v>2024</v>
      </c>
    </row>
    <row r="109" spans="1:13" ht="20.25">
      <c r="A109" s="1059"/>
      <c r="B109" s="1059">
        <v>87</v>
      </c>
      <c r="C109" s="1059">
        <v>1.5</v>
      </c>
      <c r="D109" s="1059">
        <v>1</v>
      </c>
      <c r="E109" s="1059" t="s">
        <v>463</v>
      </c>
      <c r="F109" s="1058" t="s">
        <v>1093</v>
      </c>
      <c r="G109" s="156"/>
      <c r="H109" s="156"/>
      <c r="I109" s="1066"/>
      <c r="J109" s="1059"/>
      <c r="K109" s="1059"/>
      <c r="L109" s="1058" t="s">
        <v>1114</v>
      </c>
      <c r="M109" s="1059">
        <v>2024</v>
      </c>
    </row>
    <row r="110" spans="1:13" ht="20.25">
      <c r="A110" s="1059"/>
      <c r="B110" s="1059">
        <v>87</v>
      </c>
      <c r="C110" s="1059">
        <v>1.6</v>
      </c>
      <c r="D110" s="1059">
        <v>1</v>
      </c>
      <c r="E110" s="1059" t="s">
        <v>463</v>
      </c>
      <c r="F110" s="1058" t="s">
        <v>1093</v>
      </c>
      <c r="G110" s="156"/>
      <c r="H110" s="156"/>
      <c r="I110" s="1066"/>
      <c r="J110" s="1059"/>
      <c r="K110" s="1059"/>
      <c r="L110" s="1058" t="s">
        <v>1114</v>
      </c>
      <c r="M110" s="1059">
        <v>2024</v>
      </c>
    </row>
    <row r="111" spans="1:13" ht="30">
      <c r="A111" s="1059"/>
      <c r="B111" s="1059">
        <v>88</v>
      </c>
      <c r="C111" s="1059">
        <v>5.1</v>
      </c>
      <c r="D111" s="1059">
        <v>1</v>
      </c>
      <c r="E111" s="1059" t="s">
        <v>460</v>
      </c>
      <c r="F111" s="1058" t="s">
        <v>1093</v>
      </c>
      <c r="G111" s="156"/>
      <c r="H111" s="156"/>
      <c r="I111" s="1066"/>
      <c r="J111" s="1059"/>
      <c r="K111" s="1059"/>
      <c r="L111" s="1058" t="s">
        <v>1118</v>
      </c>
      <c r="M111" s="1059">
        <v>2024</v>
      </c>
    </row>
    <row r="112" spans="1:13" ht="20.25">
      <c r="A112" s="1059"/>
      <c r="B112" s="1059">
        <v>89</v>
      </c>
      <c r="C112" s="1059">
        <v>15</v>
      </c>
      <c r="D112" s="1059">
        <v>0.4</v>
      </c>
      <c r="E112" s="1059" t="s">
        <v>468</v>
      </c>
      <c r="F112" s="1058" t="s">
        <v>1093</v>
      </c>
      <c r="G112" s="156"/>
      <c r="H112" s="156"/>
      <c r="I112" s="1066"/>
      <c r="J112" s="1059"/>
      <c r="K112" s="1059"/>
      <c r="L112" s="1058" t="s">
        <v>1119</v>
      </c>
      <c r="M112" s="1059">
        <v>2024</v>
      </c>
    </row>
    <row r="113" spans="1:13" ht="30">
      <c r="A113" s="1059"/>
      <c r="B113" s="1059">
        <v>106</v>
      </c>
      <c r="C113" s="1059">
        <v>7.2</v>
      </c>
      <c r="D113" s="1059">
        <v>0.7</v>
      </c>
      <c r="E113" s="1059" t="s">
        <v>468</v>
      </c>
      <c r="F113" s="1058" t="s">
        <v>1093</v>
      </c>
      <c r="G113" s="156"/>
      <c r="H113" s="156"/>
      <c r="I113" s="1066"/>
      <c r="J113" s="1059"/>
      <c r="K113" s="1059"/>
      <c r="L113" s="1058" t="s">
        <v>1120</v>
      </c>
      <c r="M113" s="1059">
        <v>2024</v>
      </c>
    </row>
    <row r="114" spans="1:13" ht="14.25">
      <c r="A114" s="1985" t="s">
        <v>394</v>
      </c>
      <c r="B114" s="1985"/>
      <c r="C114" s="1059"/>
      <c r="D114" s="1072">
        <f>SUM(D75:D113)</f>
        <v>32.8</v>
      </c>
      <c r="E114" s="1059"/>
      <c r="F114" s="1059"/>
      <c r="G114" s="213"/>
      <c r="H114" s="213"/>
      <c r="I114" s="1059"/>
      <c r="J114" s="1059"/>
      <c r="K114" s="1059"/>
      <c r="L114" s="1059"/>
      <c r="M114" s="1059"/>
    </row>
    <row r="115" spans="1:13" ht="14.25">
      <c r="A115" s="221"/>
      <c r="B115" s="220"/>
      <c r="C115" s="220"/>
      <c r="D115" s="220"/>
      <c r="E115" s="222"/>
      <c r="F115" s="2001" t="s">
        <v>500</v>
      </c>
      <c r="G115" s="2002"/>
      <c r="H115" s="2002"/>
      <c r="I115" s="2003"/>
      <c r="J115" s="220"/>
      <c r="K115" s="220"/>
      <c r="L115" s="223"/>
      <c r="M115" s="220"/>
    </row>
    <row r="116" spans="1:13" ht="20.25">
      <c r="A116" s="1058" t="s">
        <v>499</v>
      </c>
      <c r="B116" s="1059">
        <v>1</v>
      </c>
      <c r="C116" s="1059">
        <v>1.3</v>
      </c>
      <c r="D116" s="1067">
        <v>1</v>
      </c>
      <c r="E116" s="1064" t="s">
        <v>452</v>
      </c>
      <c r="F116" s="1068" t="s">
        <v>1093</v>
      </c>
      <c r="G116" s="156"/>
      <c r="H116" s="156"/>
      <c r="I116" s="1069"/>
      <c r="J116" s="1069"/>
      <c r="K116" s="1064"/>
      <c r="L116" s="1062" t="s">
        <v>1121</v>
      </c>
      <c r="M116" s="1059">
        <v>2024</v>
      </c>
    </row>
    <row r="117" spans="1:13" ht="20.25">
      <c r="A117" s="1058"/>
      <c r="B117" s="1059">
        <v>1</v>
      </c>
      <c r="C117" s="1059">
        <v>1.4</v>
      </c>
      <c r="D117" s="1067">
        <v>1</v>
      </c>
      <c r="E117" s="1064" t="s">
        <v>460</v>
      </c>
      <c r="F117" s="1068" t="s">
        <v>1093</v>
      </c>
      <c r="G117" s="156"/>
      <c r="H117" s="156"/>
      <c r="I117" s="1069"/>
      <c r="J117" s="1069"/>
      <c r="K117" s="1064"/>
      <c r="L117" s="1062" t="s">
        <v>1121</v>
      </c>
      <c r="M117" s="1059">
        <v>2024</v>
      </c>
    </row>
    <row r="118" spans="1:13" ht="20.25">
      <c r="A118" s="1058"/>
      <c r="B118" s="1059">
        <v>1</v>
      </c>
      <c r="C118" s="1059">
        <v>1.5</v>
      </c>
      <c r="D118" s="1067">
        <v>1</v>
      </c>
      <c r="E118" s="1064" t="s">
        <v>460</v>
      </c>
      <c r="F118" s="1068" t="s">
        <v>1093</v>
      </c>
      <c r="G118" s="156"/>
      <c r="H118" s="156"/>
      <c r="I118" s="1069"/>
      <c r="J118" s="1069"/>
      <c r="K118" s="1064"/>
      <c r="L118" s="1062" t="s">
        <v>1121</v>
      </c>
      <c r="M118" s="1059">
        <v>2024</v>
      </c>
    </row>
    <row r="119" spans="1:13" ht="20.25">
      <c r="A119" s="1058"/>
      <c r="B119" s="1059">
        <v>2</v>
      </c>
      <c r="C119" s="1059">
        <v>18.1</v>
      </c>
      <c r="D119" s="1067">
        <v>0.5</v>
      </c>
      <c r="E119" s="1064" t="s">
        <v>502</v>
      </c>
      <c r="F119" s="1068" t="s">
        <v>1093</v>
      </c>
      <c r="G119" s="156"/>
      <c r="H119" s="156"/>
      <c r="I119" s="1069"/>
      <c r="J119" s="1069"/>
      <c r="K119" s="1064"/>
      <c r="L119" s="1062" t="s">
        <v>1122</v>
      </c>
      <c r="M119" s="1059">
        <v>2024</v>
      </c>
    </row>
    <row r="120" spans="1:13" ht="20.25">
      <c r="A120" s="1058"/>
      <c r="B120" s="1059">
        <v>2</v>
      </c>
      <c r="C120" s="1059">
        <v>20.1</v>
      </c>
      <c r="D120" s="1067">
        <v>1</v>
      </c>
      <c r="E120" s="1064" t="s">
        <v>460</v>
      </c>
      <c r="F120" s="1068" t="s">
        <v>1093</v>
      </c>
      <c r="G120" s="156"/>
      <c r="H120" s="156"/>
      <c r="I120" s="1069"/>
      <c r="J120" s="1069"/>
      <c r="K120" s="1064"/>
      <c r="L120" s="1062" t="s">
        <v>1122</v>
      </c>
      <c r="M120" s="1059">
        <v>2024</v>
      </c>
    </row>
    <row r="121" spans="1:13" ht="20.25">
      <c r="A121" s="1058"/>
      <c r="B121" s="1059">
        <v>16</v>
      </c>
      <c r="C121" s="1059">
        <v>6.2</v>
      </c>
      <c r="D121" s="1067">
        <v>1</v>
      </c>
      <c r="E121" s="1064" t="s">
        <v>460</v>
      </c>
      <c r="F121" s="1068" t="s">
        <v>1093</v>
      </c>
      <c r="G121" s="156"/>
      <c r="H121" s="156"/>
      <c r="I121" s="1069"/>
      <c r="J121" s="1069"/>
      <c r="K121" s="1064"/>
      <c r="L121" s="1062" t="s">
        <v>1122</v>
      </c>
      <c r="M121" s="1059">
        <v>2024</v>
      </c>
    </row>
    <row r="122" spans="1:13" ht="30">
      <c r="A122" s="1058"/>
      <c r="B122" s="1059">
        <v>24</v>
      </c>
      <c r="C122" s="1059">
        <v>13</v>
      </c>
      <c r="D122" s="1067">
        <v>0.9</v>
      </c>
      <c r="E122" s="1064" t="s">
        <v>452</v>
      </c>
      <c r="F122" s="1068" t="s">
        <v>1093</v>
      </c>
      <c r="G122" s="156"/>
      <c r="H122" s="156"/>
      <c r="I122" s="1069"/>
      <c r="J122" s="1069"/>
      <c r="K122" s="1064"/>
      <c r="L122" s="1062" t="s">
        <v>1123</v>
      </c>
      <c r="M122" s="1059">
        <v>2024</v>
      </c>
    </row>
    <row r="123" spans="1:13" ht="20.25">
      <c r="A123" s="1058"/>
      <c r="B123" s="1059">
        <v>40</v>
      </c>
      <c r="C123" s="1059">
        <v>6.2</v>
      </c>
      <c r="D123" s="1067">
        <v>0.7</v>
      </c>
      <c r="E123" s="1064" t="s">
        <v>452</v>
      </c>
      <c r="F123" s="1068" t="s">
        <v>1093</v>
      </c>
      <c r="G123" s="156"/>
      <c r="H123" s="156"/>
      <c r="I123" s="1069"/>
      <c r="J123" s="1069"/>
      <c r="K123" s="1064"/>
      <c r="L123" s="1062" t="s">
        <v>1124</v>
      </c>
      <c r="M123" s="1059">
        <v>2024</v>
      </c>
    </row>
    <row r="124" spans="1:13" ht="20.25">
      <c r="A124" s="1058"/>
      <c r="B124" s="1059">
        <v>44</v>
      </c>
      <c r="C124" s="1059">
        <v>1.1</v>
      </c>
      <c r="D124" s="1067">
        <v>0.5</v>
      </c>
      <c r="E124" s="1064" t="s">
        <v>452</v>
      </c>
      <c r="F124" s="1068" t="s">
        <v>1093</v>
      </c>
      <c r="G124" s="156"/>
      <c r="H124" s="156"/>
      <c r="I124" s="1069"/>
      <c r="J124" s="1069"/>
      <c r="K124" s="1064"/>
      <c r="L124" s="1062" t="s">
        <v>1095</v>
      </c>
      <c r="M124" s="1059">
        <v>2024</v>
      </c>
    </row>
    <row r="125" spans="1:13" ht="20.25">
      <c r="A125" s="1058"/>
      <c r="B125" s="1059">
        <v>48</v>
      </c>
      <c r="C125" s="1059">
        <v>5</v>
      </c>
      <c r="D125" s="1067">
        <v>0.9</v>
      </c>
      <c r="E125" s="1064" t="s">
        <v>452</v>
      </c>
      <c r="F125" s="1068" t="s">
        <v>1093</v>
      </c>
      <c r="G125" s="156"/>
      <c r="H125" s="156"/>
      <c r="I125" s="1069"/>
      <c r="J125" s="1069"/>
      <c r="K125" s="1064"/>
      <c r="L125" s="1062" t="s">
        <v>1125</v>
      </c>
      <c r="M125" s="1059">
        <v>2024</v>
      </c>
    </row>
    <row r="126" spans="1:13" ht="20.25">
      <c r="A126" s="1058"/>
      <c r="B126" s="1059">
        <v>58</v>
      </c>
      <c r="C126" s="1059">
        <v>5.1</v>
      </c>
      <c r="D126" s="1067">
        <v>1</v>
      </c>
      <c r="E126" s="1064" t="s">
        <v>452</v>
      </c>
      <c r="F126" s="1068" t="s">
        <v>1093</v>
      </c>
      <c r="G126" s="1064"/>
      <c r="H126" s="1064"/>
      <c r="I126" s="1069"/>
      <c r="J126" s="1069"/>
      <c r="K126" s="1064"/>
      <c r="L126" s="1062" t="s">
        <v>1126</v>
      </c>
      <c r="M126" s="1059">
        <v>2024</v>
      </c>
    </row>
    <row r="127" spans="1:13" ht="20.25">
      <c r="A127" s="1058"/>
      <c r="B127" s="1059">
        <v>60</v>
      </c>
      <c r="C127" s="1059">
        <v>3.1</v>
      </c>
      <c r="D127" s="1059">
        <v>0.3</v>
      </c>
      <c r="E127" s="213" t="s">
        <v>460</v>
      </c>
      <c r="F127" s="1068" t="s">
        <v>1093</v>
      </c>
      <c r="G127" s="213"/>
      <c r="H127" s="213"/>
      <c r="I127" s="1071"/>
      <c r="J127" s="1071"/>
      <c r="K127" s="213"/>
      <c r="L127" s="1062" t="s">
        <v>1127</v>
      </c>
      <c r="M127" s="1059">
        <v>2024</v>
      </c>
    </row>
    <row r="128" spans="1:13" ht="20.25">
      <c r="A128" s="1058"/>
      <c r="B128" s="1059">
        <v>64</v>
      </c>
      <c r="C128" s="1059">
        <v>4.1</v>
      </c>
      <c r="D128" s="1059">
        <v>0.9</v>
      </c>
      <c r="E128" s="1059" t="s">
        <v>452</v>
      </c>
      <c r="F128" s="1068" t="s">
        <v>1093</v>
      </c>
      <c r="G128" s="1059"/>
      <c r="H128" s="1059"/>
      <c r="I128" s="1060"/>
      <c r="J128" s="1060"/>
      <c r="K128" s="1059"/>
      <c r="L128" s="1062" t="s">
        <v>1128</v>
      </c>
      <c r="M128" s="1059">
        <v>2024</v>
      </c>
    </row>
    <row r="129" spans="1:13" ht="20.25">
      <c r="A129" s="1058"/>
      <c r="B129" s="1059">
        <v>67</v>
      </c>
      <c r="C129" s="1059">
        <v>8.2</v>
      </c>
      <c r="D129" s="1059">
        <v>0.9</v>
      </c>
      <c r="E129" s="1059" t="s">
        <v>452</v>
      </c>
      <c r="F129" s="1068" t="s">
        <v>1093</v>
      </c>
      <c r="G129" s="1059"/>
      <c r="H129" s="1059"/>
      <c r="I129" s="1060"/>
      <c r="J129" s="1060"/>
      <c r="K129" s="1059"/>
      <c r="L129" s="1062" t="s">
        <v>1129</v>
      </c>
      <c r="M129" s="1059">
        <v>2024</v>
      </c>
    </row>
    <row r="130" spans="1:13" ht="20.25">
      <c r="A130" s="1058"/>
      <c r="B130" s="1059">
        <v>67</v>
      </c>
      <c r="C130" s="1059">
        <v>8.3</v>
      </c>
      <c r="D130" s="1059">
        <v>0.5</v>
      </c>
      <c r="E130" s="1059" t="s">
        <v>452</v>
      </c>
      <c r="F130" s="1068" t="s">
        <v>1093</v>
      </c>
      <c r="G130" s="1059"/>
      <c r="H130" s="1059"/>
      <c r="I130" s="1060"/>
      <c r="J130" s="1060"/>
      <c r="K130" s="1059"/>
      <c r="L130" s="1062" t="s">
        <v>1129</v>
      </c>
      <c r="M130" s="1059">
        <v>2024</v>
      </c>
    </row>
    <row r="131" spans="1:13" ht="30">
      <c r="A131" s="1058"/>
      <c r="B131" s="1059">
        <v>70</v>
      </c>
      <c r="C131" s="1059">
        <v>3.4</v>
      </c>
      <c r="D131" s="1059">
        <v>1</v>
      </c>
      <c r="E131" s="1059" t="s">
        <v>460</v>
      </c>
      <c r="F131" s="1068" t="s">
        <v>1093</v>
      </c>
      <c r="G131" s="1059"/>
      <c r="H131" s="1059"/>
      <c r="I131" s="1060"/>
      <c r="J131" s="1060"/>
      <c r="K131" s="1059"/>
      <c r="L131" s="1062" t="s">
        <v>1130</v>
      </c>
      <c r="M131" s="1059">
        <v>2024</v>
      </c>
    </row>
    <row r="132" spans="1:13" ht="30">
      <c r="A132" s="1058"/>
      <c r="B132" s="1059">
        <v>70</v>
      </c>
      <c r="C132" s="1059">
        <v>3.5</v>
      </c>
      <c r="D132" s="1059">
        <v>0.9</v>
      </c>
      <c r="E132" s="1059" t="s">
        <v>460</v>
      </c>
      <c r="F132" s="1068" t="s">
        <v>1093</v>
      </c>
      <c r="G132" s="1059"/>
      <c r="H132" s="1059"/>
      <c r="I132" s="1060"/>
      <c r="J132" s="1060"/>
      <c r="K132" s="1059"/>
      <c r="L132" s="1062" t="s">
        <v>1130</v>
      </c>
      <c r="M132" s="1059">
        <v>2024</v>
      </c>
    </row>
    <row r="133" spans="1:13" ht="20.25">
      <c r="A133" s="1058"/>
      <c r="B133" s="1059">
        <v>80</v>
      </c>
      <c r="C133" s="1059">
        <v>14.1</v>
      </c>
      <c r="D133" s="1059">
        <v>0.8</v>
      </c>
      <c r="E133" s="1059" t="s">
        <v>452</v>
      </c>
      <c r="F133" s="1068" t="s">
        <v>1093</v>
      </c>
      <c r="G133" s="1059"/>
      <c r="H133" s="1059"/>
      <c r="I133" s="1060"/>
      <c r="J133" s="1060"/>
      <c r="K133" s="1059"/>
      <c r="L133" s="1062" t="s">
        <v>1131</v>
      </c>
      <c r="M133" s="1059">
        <v>2024</v>
      </c>
    </row>
    <row r="134" spans="1:13" ht="20.25">
      <c r="A134" s="1058"/>
      <c r="B134" s="1059">
        <v>86</v>
      </c>
      <c r="C134" s="1059">
        <v>3.1</v>
      </c>
      <c r="D134" s="1059">
        <v>0.8</v>
      </c>
      <c r="E134" s="1059" t="s">
        <v>460</v>
      </c>
      <c r="F134" s="1068" t="s">
        <v>1093</v>
      </c>
      <c r="G134" s="1059"/>
      <c r="H134" s="1059"/>
      <c r="I134" s="1060"/>
      <c r="J134" s="1060"/>
      <c r="K134" s="1059"/>
      <c r="L134" s="1062" t="s">
        <v>1127</v>
      </c>
      <c r="M134" s="1059">
        <v>2024</v>
      </c>
    </row>
    <row r="135" spans="1:13" ht="20.25">
      <c r="A135" s="1058"/>
      <c r="B135" s="1059">
        <v>87</v>
      </c>
      <c r="C135" s="1059">
        <v>31.1</v>
      </c>
      <c r="D135" s="1059">
        <v>1</v>
      </c>
      <c r="E135" s="1059" t="s">
        <v>452</v>
      </c>
      <c r="F135" s="1068" t="s">
        <v>1093</v>
      </c>
      <c r="G135" s="1059"/>
      <c r="H135" s="1059"/>
      <c r="I135" s="1060"/>
      <c r="J135" s="1060"/>
      <c r="K135" s="1059"/>
      <c r="L135" s="1062" t="s">
        <v>1132</v>
      </c>
      <c r="M135" s="1059">
        <v>2024</v>
      </c>
    </row>
    <row r="136" spans="1:13" ht="20.25">
      <c r="A136" s="1058"/>
      <c r="B136" s="1059">
        <v>90</v>
      </c>
      <c r="C136" s="1059">
        <v>5.2</v>
      </c>
      <c r="D136" s="1059">
        <v>1</v>
      </c>
      <c r="E136" s="1059" t="s">
        <v>452</v>
      </c>
      <c r="F136" s="1068" t="s">
        <v>1093</v>
      </c>
      <c r="G136" s="1059"/>
      <c r="H136" s="1059"/>
      <c r="I136" s="1060"/>
      <c r="J136" s="1060"/>
      <c r="K136" s="1059"/>
      <c r="L136" s="1062" t="s">
        <v>1133</v>
      </c>
      <c r="M136" s="1059">
        <v>2024</v>
      </c>
    </row>
    <row r="137" spans="1:13" ht="20.25">
      <c r="A137" s="1058"/>
      <c r="B137" s="1059">
        <v>92</v>
      </c>
      <c r="C137" s="1059">
        <v>26.1</v>
      </c>
      <c r="D137" s="1059">
        <v>1</v>
      </c>
      <c r="E137" s="1059" t="s">
        <v>452</v>
      </c>
      <c r="F137" s="1068" t="s">
        <v>1093</v>
      </c>
      <c r="G137" s="1059"/>
      <c r="H137" s="1059"/>
      <c r="I137" s="1060"/>
      <c r="J137" s="1060"/>
      <c r="K137" s="1059"/>
      <c r="L137" s="1062" t="s">
        <v>1134</v>
      </c>
      <c r="M137" s="1059">
        <v>2024</v>
      </c>
    </row>
    <row r="138" spans="1:13" ht="30">
      <c r="A138" s="1058"/>
      <c r="B138" s="1059">
        <v>92</v>
      </c>
      <c r="C138" s="1059">
        <v>31.1</v>
      </c>
      <c r="D138" s="1059">
        <v>0.9</v>
      </c>
      <c r="E138" s="1059" t="s">
        <v>452</v>
      </c>
      <c r="F138" s="1068" t="s">
        <v>1093</v>
      </c>
      <c r="G138" s="1059"/>
      <c r="H138" s="1059"/>
      <c r="I138" s="1060"/>
      <c r="J138" s="1060"/>
      <c r="K138" s="1059"/>
      <c r="L138" s="1062" t="s">
        <v>1135</v>
      </c>
      <c r="M138" s="1059">
        <v>2024</v>
      </c>
    </row>
    <row r="139" spans="1:13" ht="20.25">
      <c r="A139" s="1058"/>
      <c r="B139" s="1059">
        <v>95</v>
      </c>
      <c r="C139" s="1059">
        <v>13.1</v>
      </c>
      <c r="D139" s="1059">
        <v>1</v>
      </c>
      <c r="E139" s="1059" t="s">
        <v>281</v>
      </c>
      <c r="F139" s="1068" t="s">
        <v>1093</v>
      </c>
      <c r="G139" s="1059"/>
      <c r="H139" s="1059"/>
      <c r="I139" s="1060"/>
      <c r="J139" s="1060"/>
      <c r="K139" s="1059"/>
      <c r="L139" s="1062" t="s">
        <v>1127</v>
      </c>
      <c r="M139" s="1059">
        <v>2024</v>
      </c>
    </row>
    <row r="140" spans="1:13" ht="20.25">
      <c r="A140" s="1058"/>
      <c r="B140" s="1059">
        <v>95</v>
      </c>
      <c r="C140" s="1059">
        <v>22.9</v>
      </c>
      <c r="D140" s="1059">
        <v>0.9</v>
      </c>
      <c r="E140" s="1059" t="s">
        <v>460</v>
      </c>
      <c r="F140" s="1068" t="s">
        <v>1093</v>
      </c>
      <c r="G140" s="1059"/>
      <c r="H140" s="1059"/>
      <c r="I140" s="1060"/>
      <c r="J140" s="1060"/>
      <c r="K140" s="1059"/>
      <c r="L140" s="1062" t="s">
        <v>1136</v>
      </c>
      <c r="M140" s="1059">
        <v>2024</v>
      </c>
    </row>
    <row r="141" spans="1:13" ht="20.25">
      <c r="A141" s="1058"/>
      <c r="B141" s="1059">
        <v>96</v>
      </c>
      <c r="C141" s="1059">
        <v>20.4</v>
      </c>
      <c r="D141" s="1059">
        <v>0.4</v>
      </c>
      <c r="E141" s="1059" t="s">
        <v>460</v>
      </c>
      <c r="F141" s="1068" t="s">
        <v>1093</v>
      </c>
      <c r="G141" s="1059"/>
      <c r="H141" s="1059"/>
      <c r="I141" s="1060"/>
      <c r="J141" s="1060"/>
      <c r="K141" s="1059"/>
      <c r="L141" s="1062" t="s">
        <v>1137</v>
      </c>
      <c r="M141" s="1059">
        <v>2024</v>
      </c>
    </row>
    <row r="142" spans="1:13" ht="14.25">
      <c r="A142" s="1985" t="s">
        <v>394</v>
      </c>
      <c r="B142" s="1985"/>
      <c r="C142" s="1059"/>
      <c r="D142" s="1072">
        <f>SUM(D116:D141)</f>
        <v>21.799999999999997</v>
      </c>
      <c r="E142" s="1059"/>
      <c r="F142" s="1059"/>
      <c r="G142" s="1059"/>
      <c r="H142" s="1059"/>
      <c r="I142" s="1059"/>
      <c r="J142" s="1059"/>
      <c r="K142" s="1059"/>
      <c r="L142" s="1059"/>
      <c r="M142" s="1059"/>
    </row>
    <row r="143" spans="1:13" ht="15">
      <c r="A143" s="224"/>
      <c r="B143" s="225"/>
      <c r="C143" s="225"/>
      <c r="D143" s="225"/>
      <c r="E143" s="225"/>
      <c r="F143" s="1998" t="s">
        <v>501</v>
      </c>
      <c r="G143" s="1999"/>
      <c r="H143" s="1999"/>
      <c r="I143" s="2000"/>
      <c r="J143" s="226"/>
      <c r="K143" s="225"/>
      <c r="L143" s="224"/>
      <c r="M143" s="225"/>
    </row>
    <row r="144" spans="1:13" ht="20.25">
      <c r="A144" s="1058" t="s">
        <v>499</v>
      </c>
      <c r="B144" s="1059">
        <v>1</v>
      </c>
      <c r="C144" s="1059">
        <v>22.1</v>
      </c>
      <c r="D144" s="1059">
        <v>0.3</v>
      </c>
      <c r="E144" s="1059" t="s">
        <v>452</v>
      </c>
      <c r="F144" s="1058" t="s">
        <v>1093</v>
      </c>
      <c r="G144" s="159"/>
      <c r="H144" s="159"/>
      <c r="I144" s="1065"/>
      <c r="J144" s="1060"/>
      <c r="K144" s="1059"/>
      <c r="L144" s="1062" t="s">
        <v>1138</v>
      </c>
      <c r="M144" s="1059">
        <v>2024</v>
      </c>
    </row>
    <row r="145" spans="1:13" ht="40.5">
      <c r="A145" s="1058"/>
      <c r="B145" s="1059">
        <v>8</v>
      </c>
      <c r="C145" s="1059">
        <v>2.1</v>
      </c>
      <c r="D145" s="1059">
        <v>1</v>
      </c>
      <c r="E145" s="1059" t="s">
        <v>452</v>
      </c>
      <c r="F145" s="1058" t="s">
        <v>1093</v>
      </c>
      <c r="G145" s="159"/>
      <c r="H145" s="159"/>
      <c r="I145" s="1065"/>
      <c r="J145" s="1060"/>
      <c r="K145" s="1059"/>
      <c r="L145" s="1062" t="s">
        <v>1139</v>
      </c>
      <c r="M145" s="1059">
        <v>2024</v>
      </c>
    </row>
    <row r="146" spans="1:13" ht="30">
      <c r="A146" s="1058"/>
      <c r="B146" s="1059">
        <v>23</v>
      </c>
      <c r="C146" s="1059">
        <v>10.1</v>
      </c>
      <c r="D146" s="1059">
        <v>1</v>
      </c>
      <c r="E146" s="1059" t="s">
        <v>452</v>
      </c>
      <c r="F146" s="1058" t="s">
        <v>1093</v>
      </c>
      <c r="G146" s="159"/>
      <c r="H146" s="159"/>
      <c r="I146" s="1065"/>
      <c r="J146" s="1060"/>
      <c r="K146" s="1059"/>
      <c r="L146" s="1058" t="s">
        <v>1140</v>
      </c>
      <c r="M146" s="1059">
        <v>2024</v>
      </c>
    </row>
    <row r="147" spans="1:13" ht="20.25">
      <c r="A147" s="1058"/>
      <c r="B147" s="1059">
        <v>26</v>
      </c>
      <c r="C147" s="1059">
        <v>7</v>
      </c>
      <c r="D147" s="1059">
        <v>0.4</v>
      </c>
      <c r="E147" s="1059" t="s">
        <v>468</v>
      </c>
      <c r="F147" s="1058" t="s">
        <v>1093</v>
      </c>
      <c r="G147" s="159"/>
      <c r="H147" s="159"/>
      <c r="I147" s="1065"/>
      <c r="J147" s="1060"/>
      <c r="K147" s="1059"/>
      <c r="L147" s="1058" t="s">
        <v>1141</v>
      </c>
      <c r="M147" s="1059">
        <v>2023</v>
      </c>
    </row>
    <row r="148" spans="1:13" ht="20.25">
      <c r="A148" s="1058"/>
      <c r="B148" s="1059">
        <v>34</v>
      </c>
      <c r="C148" s="1059">
        <v>3.3</v>
      </c>
      <c r="D148" s="1059">
        <v>0.8</v>
      </c>
      <c r="E148" s="1059" t="s">
        <v>452</v>
      </c>
      <c r="F148" s="1058" t="s">
        <v>1093</v>
      </c>
      <c r="G148" s="159"/>
      <c r="H148" s="159"/>
      <c r="I148" s="1065"/>
      <c r="J148" s="1060"/>
      <c r="K148" s="1059"/>
      <c r="L148" s="1062" t="s">
        <v>1129</v>
      </c>
      <c r="M148" s="1059">
        <v>2024</v>
      </c>
    </row>
    <row r="149" spans="1:13" ht="20.25">
      <c r="A149" s="1058"/>
      <c r="B149" s="1059">
        <v>37</v>
      </c>
      <c r="C149" s="1059">
        <v>11.2</v>
      </c>
      <c r="D149" s="1059">
        <v>0.8</v>
      </c>
      <c r="E149" s="1059" t="s">
        <v>468</v>
      </c>
      <c r="F149" s="1058" t="s">
        <v>1093</v>
      </c>
      <c r="G149" s="159"/>
      <c r="H149" s="159"/>
      <c r="I149" s="1065"/>
      <c r="J149" s="1060"/>
      <c r="K149" s="1059"/>
      <c r="L149" s="1058" t="s">
        <v>1142</v>
      </c>
      <c r="M149" s="1059">
        <v>2023</v>
      </c>
    </row>
    <row r="150" spans="1:13" ht="20.25">
      <c r="A150" s="1058"/>
      <c r="B150" s="1059">
        <v>37</v>
      </c>
      <c r="C150" s="1059">
        <v>15.1</v>
      </c>
      <c r="D150" s="1059">
        <v>1</v>
      </c>
      <c r="E150" s="1059" t="s">
        <v>460</v>
      </c>
      <c r="F150" s="1058" t="s">
        <v>1093</v>
      </c>
      <c r="G150" s="159"/>
      <c r="H150" s="159"/>
      <c r="I150" s="1065"/>
      <c r="J150" s="1060"/>
      <c r="K150" s="1059"/>
      <c r="L150" s="1058" t="s">
        <v>1143</v>
      </c>
      <c r="M150" s="1059">
        <v>2024</v>
      </c>
    </row>
    <row r="151" spans="1:13" ht="20.25">
      <c r="A151" s="1058"/>
      <c r="B151" s="1059">
        <v>45</v>
      </c>
      <c r="C151" s="1059">
        <v>11.1</v>
      </c>
      <c r="D151" s="1059">
        <v>0.8</v>
      </c>
      <c r="E151" s="1059" t="s">
        <v>460</v>
      </c>
      <c r="F151" s="1058" t="s">
        <v>1093</v>
      </c>
      <c r="G151" s="159"/>
      <c r="H151" s="159"/>
      <c r="I151" s="1065"/>
      <c r="J151" s="1060"/>
      <c r="K151" s="1059"/>
      <c r="L151" s="1058" t="s">
        <v>1144</v>
      </c>
      <c r="M151" s="1059">
        <v>2024</v>
      </c>
    </row>
    <row r="152" spans="1:13" ht="20.25">
      <c r="A152" s="1058"/>
      <c r="B152" s="1059">
        <v>46</v>
      </c>
      <c r="C152" s="1059">
        <v>1.3</v>
      </c>
      <c r="D152" s="1059">
        <v>0.8</v>
      </c>
      <c r="E152" s="1059" t="s">
        <v>460</v>
      </c>
      <c r="F152" s="1058" t="s">
        <v>1093</v>
      </c>
      <c r="G152" s="159"/>
      <c r="H152" s="159"/>
      <c r="I152" s="1065"/>
      <c r="J152" s="1060"/>
      <c r="K152" s="1059"/>
      <c r="L152" s="1058" t="s">
        <v>1145</v>
      </c>
      <c r="M152" s="1059">
        <v>2024</v>
      </c>
    </row>
    <row r="153" spans="1:13" ht="20.25">
      <c r="A153" s="1058"/>
      <c r="B153" s="1059">
        <v>46</v>
      </c>
      <c r="C153" s="1059">
        <v>1.4</v>
      </c>
      <c r="D153" s="1059">
        <v>0.4</v>
      </c>
      <c r="E153" s="1059" t="s">
        <v>460</v>
      </c>
      <c r="F153" s="1058" t="s">
        <v>1093</v>
      </c>
      <c r="G153" s="159"/>
      <c r="H153" s="159"/>
      <c r="I153" s="1065"/>
      <c r="J153" s="1060"/>
      <c r="K153" s="1059"/>
      <c r="L153" s="1058" t="s">
        <v>1145</v>
      </c>
      <c r="M153" s="1059">
        <v>2024</v>
      </c>
    </row>
    <row r="154" spans="1:13" ht="20.25">
      <c r="A154" s="1058"/>
      <c r="B154" s="1059">
        <v>47</v>
      </c>
      <c r="C154" s="1059">
        <v>6.3</v>
      </c>
      <c r="D154" s="1059">
        <v>0.7</v>
      </c>
      <c r="E154" s="1059" t="s">
        <v>452</v>
      </c>
      <c r="F154" s="1058" t="s">
        <v>1093</v>
      </c>
      <c r="G154" s="159"/>
      <c r="H154" s="159"/>
      <c r="I154" s="1065"/>
      <c r="J154" s="1060"/>
      <c r="K154" s="1059"/>
      <c r="L154" s="1062" t="s">
        <v>1146</v>
      </c>
      <c r="M154" s="1059">
        <v>2024</v>
      </c>
    </row>
    <row r="155" spans="1:13" ht="20.25">
      <c r="A155" s="1058"/>
      <c r="B155" s="1059">
        <v>48</v>
      </c>
      <c r="C155" s="1059">
        <v>6.1</v>
      </c>
      <c r="D155" s="1059">
        <v>0.3</v>
      </c>
      <c r="E155" s="1059" t="s">
        <v>452</v>
      </c>
      <c r="F155" s="1058" t="s">
        <v>1093</v>
      </c>
      <c r="G155" s="159"/>
      <c r="H155" s="159"/>
      <c r="I155" s="1065"/>
      <c r="J155" s="1060"/>
      <c r="K155" s="1059"/>
      <c r="L155" s="1062" t="s">
        <v>1147</v>
      </c>
      <c r="M155" s="1059">
        <v>2024</v>
      </c>
    </row>
    <row r="156" spans="1:13" ht="20.25">
      <c r="A156" s="1058"/>
      <c r="B156" s="1059">
        <v>48</v>
      </c>
      <c r="C156" s="1059">
        <v>10.3</v>
      </c>
      <c r="D156" s="1059">
        <v>0.9</v>
      </c>
      <c r="E156" s="1059" t="s">
        <v>452</v>
      </c>
      <c r="F156" s="1058" t="s">
        <v>1093</v>
      </c>
      <c r="G156" s="159"/>
      <c r="H156" s="159"/>
      <c r="I156" s="1065"/>
      <c r="J156" s="1060"/>
      <c r="K156" s="1059"/>
      <c r="L156" s="1062" t="s">
        <v>1138</v>
      </c>
      <c r="M156" s="1059">
        <v>2024</v>
      </c>
    </row>
    <row r="157" spans="1:13" ht="20.25">
      <c r="A157" s="1058"/>
      <c r="B157" s="1059">
        <v>48</v>
      </c>
      <c r="C157" s="1059">
        <v>10.4</v>
      </c>
      <c r="D157" s="1059">
        <v>1</v>
      </c>
      <c r="E157" s="1059" t="s">
        <v>452</v>
      </c>
      <c r="F157" s="1058" t="s">
        <v>1093</v>
      </c>
      <c r="G157" s="159"/>
      <c r="H157" s="159"/>
      <c r="I157" s="1065"/>
      <c r="J157" s="1060"/>
      <c r="K157" s="1059"/>
      <c r="L157" s="1062" t="s">
        <v>1138</v>
      </c>
      <c r="M157" s="1059">
        <v>2024</v>
      </c>
    </row>
    <row r="158" spans="1:13" ht="20.25">
      <c r="A158" s="1058"/>
      <c r="B158" s="1059">
        <v>54</v>
      </c>
      <c r="C158" s="1059">
        <v>7.1</v>
      </c>
      <c r="D158" s="1059">
        <v>0.7</v>
      </c>
      <c r="E158" s="1059" t="s">
        <v>460</v>
      </c>
      <c r="F158" s="1058" t="s">
        <v>1093</v>
      </c>
      <c r="G158" s="159"/>
      <c r="H158" s="159"/>
      <c r="I158" s="1065"/>
      <c r="J158" s="1060"/>
      <c r="K158" s="1059"/>
      <c r="L158" s="1058" t="s">
        <v>1117</v>
      </c>
      <c r="M158" s="1059">
        <v>2024</v>
      </c>
    </row>
    <row r="159" spans="1:13" ht="20.25">
      <c r="A159" s="1058"/>
      <c r="B159" s="1059">
        <v>62</v>
      </c>
      <c r="C159" s="1059">
        <v>6.1</v>
      </c>
      <c r="D159" s="1059">
        <v>1</v>
      </c>
      <c r="E159" s="1059" t="s">
        <v>452</v>
      </c>
      <c r="F159" s="1058" t="s">
        <v>1093</v>
      </c>
      <c r="G159" s="159"/>
      <c r="H159" s="159"/>
      <c r="I159" s="1065"/>
      <c r="J159" s="1060"/>
      <c r="K159" s="1059"/>
      <c r="L159" s="1062" t="s">
        <v>1148</v>
      </c>
      <c r="M159" s="1059">
        <v>2024</v>
      </c>
    </row>
    <row r="160" spans="1:13" ht="20.25">
      <c r="A160" s="1058"/>
      <c r="B160" s="1059">
        <v>65</v>
      </c>
      <c r="C160" s="1059">
        <v>7.3</v>
      </c>
      <c r="D160" s="1059">
        <v>0.9</v>
      </c>
      <c r="E160" s="1059" t="s">
        <v>468</v>
      </c>
      <c r="F160" s="1058" t="s">
        <v>1093</v>
      </c>
      <c r="G160" s="159"/>
      <c r="H160" s="159"/>
      <c r="I160" s="1065"/>
      <c r="J160" s="1060"/>
      <c r="K160" s="1059"/>
      <c r="L160" s="1058" t="s">
        <v>1142</v>
      </c>
      <c r="M160" s="1059">
        <v>2023</v>
      </c>
    </row>
    <row r="161" spans="1:13" ht="20.25">
      <c r="A161" s="1058"/>
      <c r="B161" s="1059">
        <v>72</v>
      </c>
      <c r="C161" s="1059">
        <v>2.3</v>
      </c>
      <c r="D161" s="1059">
        <v>1</v>
      </c>
      <c r="E161" s="1059" t="s">
        <v>460</v>
      </c>
      <c r="F161" s="1058" t="s">
        <v>1093</v>
      </c>
      <c r="G161" s="159"/>
      <c r="H161" s="159"/>
      <c r="I161" s="1065"/>
      <c r="J161" s="1060"/>
      <c r="K161" s="1059"/>
      <c r="L161" s="1058" t="s">
        <v>1149</v>
      </c>
      <c r="M161" s="1059">
        <v>2024</v>
      </c>
    </row>
    <row r="162" spans="1:13" ht="20.25">
      <c r="A162" s="1058"/>
      <c r="B162" s="1059">
        <v>72</v>
      </c>
      <c r="C162" s="1059">
        <v>6.2</v>
      </c>
      <c r="D162" s="1059">
        <v>1</v>
      </c>
      <c r="E162" s="1059" t="s">
        <v>460</v>
      </c>
      <c r="F162" s="1058" t="s">
        <v>1093</v>
      </c>
      <c r="G162" s="159"/>
      <c r="H162" s="159"/>
      <c r="I162" s="1065"/>
      <c r="J162" s="1060"/>
      <c r="K162" s="1059"/>
      <c r="L162" s="1058" t="s">
        <v>1150</v>
      </c>
      <c r="M162" s="1059">
        <v>2024</v>
      </c>
    </row>
    <row r="163" spans="1:13" ht="20.25">
      <c r="A163" s="1058"/>
      <c r="B163" s="1059">
        <v>73</v>
      </c>
      <c r="C163" s="1059">
        <v>1.2</v>
      </c>
      <c r="D163" s="1059">
        <v>0.9</v>
      </c>
      <c r="E163" s="1059" t="s">
        <v>452</v>
      </c>
      <c r="F163" s="1058" t="s">
        <v>1093</v>
      </c>
      <c r="G163" s="159"/>
      <c r="H163" s="159"/>
      <c r="I163" s="1065"/>
      <c r="J163" s="1060"/>
      <c r="K163" s="1059"/>
      <c r="L163" s="1062" t="s">
        <v>1151</v>
      </c>
      <c r="M163" s="1059">
        <v>2024</v>
      </c>
    </row>
    <row r="164" spans="1:13" ht="20.25">
      <c r="A164" s="1058"/>
      <c r="B164" s="1059">
        <v>76</v>
      </c>
      <c r="C164" s="1330">
        <v>1.3</v>
      </c>
      <c r="D164" s="1059">
        <v>1</v>
      </c>
      <c r="E164" s="1059" t="s">
        <v>460</v>
      </c>
      <c r="F164" s="1058" t="s">
        <v>1093</v>
      </c>
      <c r="G164" s="159"/>
      <c r="H164" s="159"/>
      <c r="I164" s="1065"/>
      <c r="J164" s="1060"/>
      <c r="K164" s="1059"/>
      <c r="L164" s="1058" t="s">
        <v>1152</v>
      </c>
      <c r="M164" s="1059">
        <v>2024</v>
      </c>
    </row>
    <row r="165" spans="1:13" ht="20.25">
      <c r="A165" s="1058"/>
      <c r="B165" s="1059">
        <v>76</v>
      </c>
      <c r="C165" s="1059">
        <v>4.1</v>
      </c>
      <c r="D165" s="1059">
        <v>0.2</v>
      </c>
      <c r="E165" s="1059" t="s">
        <v>468</v>
      </c>
      <c r="F165" s="1058" t="s">
        <v>1093</v>
      </c>
      <c r="G165" s="159"/>
      <c r="H165" s="159"/>
      <c r="I165" s="1065"/>
      <c r="J165" s="1060"/>
      <c r="K165" s="1059"/>
      <c r="L165" s="1058" t="s">
        <v>1153</v>
      </c>
      <c r="M165" s="1059">
        <v>2023</v>
      </c>
    </row>
    <row r="166" spans="1:13" ht="20.25">
      <c r="A166" s="1058"/>
      <c r="B166" s="1059">
        <v>80</v>
      </c>
      <c r="C166" s="1059">
        <v>2.1</v>
      </c>
      <c r="D166" s="1059">
        <v>1</v>
      </c>
      <c r="E166" s="1059" t="s">
        <v>468</v>
      </c>
      <c r="F166" s="1058" t="s">
        <v>1093</v>
      </c>
      <c r="G166" s="159"/>
      <c r="H166" s="159"/>
      <c r="I166" s="1065"/>
      <c r="J166" s="1060"/>
      <c r="K166" s="1059"/>
      <c r="L166" s="1058" t="s">
        <v>1154</v>
      </c>
      <c r="M166" s="1059">
        <v>2023</v>
      </c>
    </row>
    <row r="167" spans="1:13" ht="20.25">
      <c r="A167" s="1058"/>
      <c r="B167" s="1059">
        <v>83</v>
      </c>
      <c r="C167" s="1063">
        <v>8.1</v>
      </c>
      <c r="D167" s="1063">
        <v>0.3</v>
      </c>
      <c r="E167" s="1063" t="s">
        <v>502</v>
      </c>
      <c r="F167" s="1058" t="s">
        <v>1093</v>
      </c>
      <c r="G167" s="159"/>
      <c r="H167" s="159"/>
      <c r="I167" s="1065"/>
      <c r="J167" s="1060"/>
      <c r="K167" s="1059"/>
      <c r="L167" s="1058" t="s">
        <v>1150</v>
      </c>
      <c r="M167" s="1059">
        <v>2024</v>
      </c>
    </row>
    <row r="168" spans="1:13" ht="20.25">
      <c r="A168" s="1058"/>
      <c r="B168" s="1067">
        <v>83</v>
      </c>
      <c r="C168" s="1064">
        <v>8.2</v>
      </c>
      <c r="D168" s="1064">
        <v>0.9</v>
      </c>
      <c r="E168" s="1064" t="s">
        <v>502</v>
      </c>
      <c r="F168" s="1058" t="s">
        <v>1093</v>
      </c>
      <c r="G168" s="159"/>
      <c r="H168" s="159"/>
      <c r="I168" s="1065"/>
      <c r="J168" s="1060"/>
      <c r="K168" s="1059"/>
      <c r="L168" s="1058" t="s">
        <v>1150</v>
      </c>
      <c r="M168" s="1059">
        <v>2024</v>
      </c>
    </row>
    <row r="169" spans="1:13" ht="20.25">
      <c r="A169" s="1058"/>
      <c r="B169" s="1067">
        <v>85</v>
      </c>
      <c r="C169" s="1064">
        <v>4.2</v>
      </c>
      <c r="D169" s="1064">
        <v>0.3</v>
      </c>
      <c r="E169" s="1064" t="s">
        <v>460</v>
      </c>
      <c r="F169" s="1058" t="s">
        <v>1093</v>
      </c>
      <c r="G169" s="159"/>
      <c r="H169" s="159"/>
      <c r="I169" s="1065"/>
      <c r="J169" s="1060"/>
      <c r="K169" s="1059"/>
      <c r="L169" s="1058" t="s">
        <v>1150</v>
      </c>
      <c r="M169" s="1059">
        <v>2024</v>
      </c>
    </row>
    <row r="170" spans="1:13" ht="20.25">
      <c r="A170" s="1058"/>
      <c r="B170" s="1067">
        <v>87</v>
      </c>
      <c r="C170" s="1064">
        <v>7.1</v>
      </c>
      <c r="D170" s="1064">
        <v>0.3</v>
      </c>
      <c r="E170" s="172" t="s">
        <v>460</v>
      </c>
      <c r="F170" s="1058" t="s">
        <v>1093</v>
      </c>
      <c r="G170" s="159"/>
      <c r="H170" s="159"/>
      <c r="I170" s="1065"/>
      <c r="J170" s="1060"/>
      <c r="K170" s="1059"/>
      <c r="L170" s="1058" t="s">
        <v>1115</v>
      </c>
      <c r="M170" s="1059">
        <v>2024</v>
      </c>
    </row>
    <row r="171" spans="1:13" ht="20.25">
      <c r="A171" s="1058"/>
      <c r="B171" s="1067">
        <v>87</v>
      </c>
      <c r="C171" s="1064">
        <v>19.1</v>
      </c>
      <c r="D171" s="1064">
        <v>0.4</v>
      </c>
      <c r="E171" s="172" t="s">
        <v>460</v>
      </c>
      <c r="F171" s="1058" t="s">
        <v>1093</v>
      </c>
      <c r="G171" s="159"/>
      <c r="H171" s="159"/>
      <c r="I171" s="1065"/>
      <c r="J171" s="1060"/>
      <c r="K171" s="1059"/>
      <c r="L171" s="1058" t="s">
        <v>1150</v>
      </c>
      <c r="M171" s="1059">
        <v>2024</v>
      </c>
    </row>
    <row r="172" spans="1:13" ht="20.25">
      <c r="A172" s="1058"/>
      <c r="B172" s="1067">
        <v>87</v>
      </c>
      <c r="C172" s="1064">
        <v>21.1</v>
      </c>
      <c r="D172" s="1064">
        <v>0.2</v>
      </c>
      <c r="E172" s="1059" t="s">
        <v>468</v>
      </c>
      <c r="F172" s="1058" t="s">
        <v>1093</v>
      </c>
      <c r="G172" s="159"/>
      <c r="H172" s="159"/>
      <c r="I172" s="1065"/>
      <c r="J172" s="1060"/>
      <c r="K172" s="1059"/>
      <c r="L172" s="1058" t="s">
        <v>1155</v>
      </c>
      <c r="M172" s="1059">
        <v>2023</v>
      </c>
    </row>
    <row r="173" spans="1:13" ht="20.25">
      <c r="A173" s="1058"/>
      <c r="B173" s="1067">
        <v>87</v>
      </c>
      <c r="C173" s="1064">
        <v>26</v>
      </c>
      <c r="D173" s="1064">
        <v>1</v>
      </c>
      <c r="E173" s="172" t="s">
        <v>460</v>
      </c>
      <c r="F173" s="1058" t="s">
        <v>1093</v>
      </c>
      <c r="G173" s="159"/>
      <c r="H173" s="159"/>
      <c r="I173" s="1065"/>
      <c r="J173" s="1060"/>
      <c r="K173" s="1059"/>
      <c r="L173" s="1058" t="s">
        <v>1156</v>
      </c>
      <c r="M173" s="1059">
        <v>2025</v>
      </c>
    </row>
    <row r="174" spans="1:13" ht="14.25">
      <c r="A174" s="1073" t="s">
        <v>394</v>
      </c>
      <c r="B174" s="1064"/>
      <c r="C174" s="1064"/>
      <c r="D174" s="1076">
        <f>D173+D172+D171+D170+D169+D168+D167+D166+D165+D164+D163+D162+D161+D160+D159+D158+D157+D156+D155+D154+D153+D152+D151+D150+D149+D148+D147+D146+D145+D144</f>
        <v>21.3</v>
      </c>
      <c r="E174" s="1064"/>
      <c r="F174" s="1074"/>
      <c r="G174" s="1073"/>
      <c r="H174" s="1064"/>
      <c r="I174" s="1064"/>
      <c r="J174" s="1064"/>
      <c r="K174" s="1064"/>
      <c r="L174" s="1068"/>
      <c r="M174" s="1059"/>
    </row>
    <row r="175" spans="1:13" ht="15">
      <c r="A175" s="227"/>
      <c r="B175" s="227"/>
      <c r="C175" s="228"/>
      <c r="D175" s="229"/>
      <c r="E175" s="228"/>
      <c r="F175" s="1984" t="s">
        <v>503</v>
      </c>
      <c r="G175" s="1984"/>
      <c r="H175" s="1984"/>
      <c r="I175" s="1984"/>
      <c r="J175" s="228"/>
      <c r="K175" s="228"/>
      <c r="L175" s="228"/>
      <c r="M175" s="228"/>
    </row>
    <row r="176" spans="1:13" ht="24" customHeight="1">
      <c r="A176" s="1068" t="s">
        <v>499</v>
      </c>
      <c r="B176" s="1064">
        <v>29</v>
      </c>
      <c r="C176" s="1064">
        <v>2</v>
      </c>
      <c r="D176" s="1069">
        <v>0.9</v>
      </c>
      <c r="E176" s="1064" t="s">
        <v>463</v>
      </c>
      <c r="F176" s="1068" t="s">
        <v>1093</v>
      </c>
      <c r="G176" s="1064"/>
      <c r="H176" s="1064"/>
      <c r="I176" s="1064"/>
      <c r="J176" s="1064"/>
      <c r="K176" s="1064"/>
      <c r="L176" s="1068" t="s">
        <v>1157</v>
      </c>
      <c r="M176" s="1059">
        <v>2024</v>
      </c>
    </row>
    <row r="177" spans="1:13" ht="23.25" customHeight="1">
      <c r="A177" s="1073"/>
      <c r="B177" s="1064">
        <v>40</v>
      </c>
      <c r="C177" s="1064">
        <v>19</v>
      </c>
      <c r="D177" s="1069">
        <v>0.5</v>
      </c>
      <c r="E177" s="1064" t="s">
        <v>281</v>
      </c>
      <c r="F177" s="1068" t="s">
        <v>1093</v>
      </c>
      <c r="G177" s="1064"/>
      <c r="H177" s="1064"/>
      <c r="I177" s="1064"/>
      <c r="J177" s="1064"/>
      <c r="K177" s="1064"/>
      <c r="L177" s="1068" t="s">
        <v>1157</v>
      </c>
      <c r="M177" s="1059">
        <v>2024</v>
      </c>
    </row>
    <row r="178" spans="1:13" ht="21.75" customHeight="1">
      <c r="A178" s="1073"/>
      <c r="B178" s="1064">
        <v>42</v>
      </c>
      <c r="C178" s="1064">
        <v>6.2</v>
      </c>
      <c r="D178" s="1069">
        <v>0.9</v>
      </c>
      <c r="E178" s="1064" t="s">
        <v>281</v>
      </c>
      <c r="F178" s="1068" t="s">
        <v>1093</v>
      </c>
      <c r="G178" s="1064"/>
      <c r="H178" s="1064"/>
      <c r="I178" s="1064"/>
      <c r="J178" s="1064"/>
      <c r="K178" s="1064"/>
      <c r="L178" s="1068" t="s">
        <v>1158</v>
      </c>
      <c r="M178" s="1059">
        <v>2024</v>
      </c>
    </row>
    <row r="179" spans="1:13" ht="14.25">
      <c r="A179" s="1988" t="s">
        <v>394</v>
      </c>
      <c r="B179" s="1988"/>
      <c r="C179" s="1064"/>
      <c r="D179" s="1075">
        <f>D178+D177+D176</f>
        <v>2.3</v>
      </c>
      <c r="E179" s="1064"/>
      <c r="F179" s="1064"/>
      <c r="G179" s="1064"/>
      <c r="H179" s="1064"/>
      <c r="I179" s="1064"/>
      <c r="J179" s="1064"/>
      <c r="K179" s="1064"/>
      <c r="L179" s="1068"/>
      <c r="M179" s="1064"/>
    </row>
    <row r="180" spans="1:13" ht="15">
      <c r="A180" s="230"/>
      <c r="B180" s="230"/>
      <c r="C180" s="230"/>
      <c r="D180" s="230"/>
      <c r="E180" s="230"/>
      <c r="F180" s="2004" t="s">
        <v>476</v>
      </c>
      <c r="G180" s="2004"/>
      <c r="H180" s="2004"/>
      <c r="I180" s="2004"/>
      <c r="J180" s="230"/>
      <c r="K180" s="230"/>
      <c r="L180" s="230"/>
      <c r="M180" s="230"/>
    </row>
    <row r="181" spans="1:13" ht="14.25">
      <c r="A181" s="1058" t="s">
        <v>499</v>
      </c>
      <c r="B181" s="162">
        <v>2</v>
      </c>
      <c r="C181" s="162">
        <v>14.1</v>
      </c>
      <c r="D181" s="162">
        <v>1</v>
      </c>
      <c r="E181" s="1068" t="s">
        <v>479</v>
      </c>
      <c r="F181" s="1068" t="s">
        <v>1093</v>
      </c>
      <c r="G181" s="1331" t="s">
        <v>1165</v>
      </c>
      <c r="H181" s="1064" t="s">
        <v>504</v>
      </c>
      <c r="I181" s="1331" t="s">
        <v>1166</v>
      </c>
      <c r="J181" s="1068">
        <v>0.25</v>
      </c>
      <c r="K181" s="1331" t="s">
        <v>309</v>
      </c>
      <c r="L181" s="1331"/>
      <c r="M181" s="1068">
        <v>2024</v>
      </c>
    </row>
    <row r="182" spans="1:13" ht="14.25">
      <c r="A182" s="53"/>
      <c r="B182" s="162">
        <v>2</v>
      </c>
      <c r="C182" s="1333">
        <v>22.1</v>
      </c>
      <c r="D182" s="1333">
        <v>1</v>
      </c>
      <c r="E182" s="1332" t="s">
        <v>479</v>
      </c>
      <c r="F182" s="1334" t="s">
        <v>1093</v>
      </c>
      <c r="G182" s="1331" t="s">
        <v>1165</v>
      </c>
      <c r="H182" s="1336" t="s">
        <v>504</v>
      </c>
      <c r="I182" s="1335" t="s">
        <v>1167</v>
      </c>
      <c r="J182" s="1337">
        <v>0.25</v>
      </c>
      <c r="K182" s="1331" t="s">
        <v>309</v>
      </c>
      <c r="L182" s="1331"/>
      <c r="M182" s="1338">
        <v>2024</v>
      </c>
    </row>
    <row r="183" spans="1:13" ht="14.25">
      <c r="A183" s="1339"/>
      <c r="B183" s="1332">
        <v>5</v>
      </c>
      <c r="C183" s="1332">
        <v>4.1</v>
      </c>
      <c r="D183" s="1332">
        <v>0.8</v>
      </c>
      <c r="E183" s="1332" t="s">
        <v>479</v>
      </c>
      <c r="F183" s="1334" t="s">
        <v>1093</v>
      </c>
      <c r="G183" s="1332" t="s">
        <v>1168</v>
      </c>
      <c r="H183" s="1336" t="s">
        <v>504</v>
      </c>
      <c r="I183" s="1332">
        <v>7.25</v>
      </c>
      <c r="J183" s="1340">
        <v>0.9</v>
      </c>
      <c r="K183" s="1332" t="s">
        <v>148</v>
      </c>
      <c r="L183" s="1341"/>
      <c r="M183" s="1338">
        <v>2024</v>
      </c>
    </row>
    <row r="184" spans="1:13" ht="14.25">
      <c r="A184" s="1078"/>
      <c r="B184" s="1070">
        <v>5</v>
      </c>
      <c r="C184" s="1070">
        <v>4.2</v>
      </c>
      <c r="D184" s="1070">
        <v>1</v>
      </c>
      <c r="E184" s="1070" t="s">
        <v>479</v>
      </c>
      <c r="F184" s="1334" t="s">
        <v>1093</v>
      </c>
      <c r="G184" s="1070" t="s">
        <v>1169</v>
      </c>
      <c r="H184" s="213" t="s">
        <v>504</v>
      </c>
      <c r="I184" s="1070">
        <v>7.7</v>
      </c>
      <c r="J184" s="1337">
        <v>0.9</v>
      </c>
      <c r="K184" s="1070" t="s">
        <v>148</v>
      </c>
      <c r="L184" s="1342"/>
      <c r="M184" s="1070">
        <v>2024</v>
      </c>
    </row>
    <row r="185" spans="1:13" ht="14.25">
      <c r="A185" s="1343"/>
      <c r="B185" s="1058">
        <v>5</v>
      </c>
      <c r="C185" s="1058">
        <v>4.3</v>
      </c>
      <c r="D185" s="1058">
        <v>0.8</v>
      </c>
      <c r="E185" s="1058" t="s">
        <v>479</v>
      </c>
      <c r="F185" s="1068" t="s">
        <v>1093</v>
      </c>
      <c r="G185" s="1058" t="s">
        <v>1160</v>
      </c>
      <c r="H185" s="1059" t="s">
        <v>504</v>
      </c>
      <c r="I185" s="1058">
        <v>7.8</v>
      </c>
      <c r="J185" s="1077">
        <v>0.9</v>
      </c>
      <c r="K185" s="1058" t="s">
        <v>148</v>
      </c>
      <c r="L185" s="1062"/>
      <c r="M185" s="1058">
        <v>2024</v>
      </c>
    </row>
    <row r="186" spans="1:13" ht="14.25">
      <c r="A186" s="1343"/>
      <c r="B186" s="1058">
        <v>6</v>
      </c>
      <c r="C186" s="1058">
        <v>1</v>
      </c>
      <c r="D186" s="1058">
        <v>0.9</v>
      </c>
      <c r="E186" s="1058" t="s">
        <v>479</v>
      </c>
      <c r="F186" s="1068" t="s">
        <v>1093</v>
      </c>
      <c r="G186" s="1058" t="s">
        <v>1160</v>
      </c>
      <c r="H186" s="1059" t="s">
        <v>504</v>
      </c>
      <c r="I186" s="1058">
        <v>8</v>
      </c>
      <c r="J186" s="1077">
        <v>0.9</v>
      </c>
      <c r="K186" s="1058" t="s">
        <v>148</v>
      </c>
      <c r="L186" s="1062"/>
      <c r="M186" s="1058">
        <v>2024</v>
      </c>
    </row>
    <row r="187" spans="1:13" ht="14.25">
      <c r="A187" s="1343"/>
      <c r="B187" s="1058">
        <v>13</v>
      </c>
      <c r="C187" s="1058">
        <v>12.1</v>
      </c>
      <c r="D187" s="1058">
        <v>1</v>
      </c>
      <c r="E187" s="1058" t="s">
        <v>479</v>
      </c>
      <c r="F187" s="1068" t="s">
        <v>1093</v>
      </c>
      <c r="G187" s="1058" t="s">
        <v>1168</v>
      </c>
      <c r="H187" s="1059" t="s">
        <v>504</v>
      </c>
      <c r="I187" s="1058">
        <v>7.4</v>
      </c>
      <c r="J187" s="1077">
        <v>0.9</v>
      </c>
      <c r="K187" s="1058" t="s">
        <v>148</v>
      </c>
      <c r="L187" s="1062"/>
      <c r="M187" s="1058">
        <v>2024</v>
      </c>
    </row>
    <row r="188" spans="1:13" ht="14.25">
      <c r="A188" s="1343"/>
      <c r="B188" s="1058">
        <v>13</v>
      </c>
      <c r="C188" s="1058">
        <v>12.2</v>
      </c>
      <c r="D188" s="1058">
        <v>1</v>
      </c>
      <c r="E188" s="1058" t="s">
        <v>479</v>
      </c>
      <c r="F188" s="1068" t="s">
        <v>1093</v>
      </c>
      <c r="G188" s="1058" t="s">
        <v>147</v>
      </c>
      <c r="H188" s="1059" t="s">
        <v>504</v>
      </c>
      <c r="I188" s="1058">
        <v>7.7</v>
      </c>
      <c r="J188" s="1077">
        <v>0.9</v>
      </c>
      <c r="K188" s="1058" t="s">
        <v>148</v>
      </c>
      <c r="L188" s="1062"/>
      <c r="M188" s="1058">
        <v>2024</v>
      </c>
    </row>
    <row r="189" spans="1:13" ht="14.25">
      <c r="A189" s="1343"/>
      <c r="B189" s="1058">
        <v>13</v>
      </c>
      <c r="C189" s="1058">
        <v>12.3</v>
      </c>
      <c r="D189" s="1058">
        <v>0.8</v>
      </c>
      <c r="E189" s="1058" t="s">
        <v>479</v>
      </c>
      <c r="F189" s="1068" t="s">
        <v>1093</v>
      </c>
      <c r="G189" s="1058" t="s">
        <v>1170</v>
      </c>
      <c r="H189" s="1059" t="s">
        <v>504</v>
      </c>
      <c r="I189" s="1058">
        <v>8.4</v>
      </c>
      <c r="J189" s="1077">
        <v>0.9</v>
      </c>
      <c r="K189" s="1058" t="s">
        <v>148</v>
      </c>
      <c r="L189" s="1062"/>
      <c r="M189" s="1058">
        <v>2024</v>
      </c>
    </row>
    <row r="190" spans="1:13" ht="14.25">
      <c r="A190" s="1343"/>
      <c r="B190" s="1058">
        <v>13</v>
      </c>
      <c r="C190" s="1058">
        <v>12.4</v>
      </c>
      <c r="D190" s="1058">
        <v>1</v>
      </c>
      <c r="E190" s="1058" t="s">
        <v>479</v>
      </c>
      <c r="F190" s="1068" t="s">
        <v>1093</v>
      </c>
      <c r="G190" s="1058" t="s">
        <v>1161</v>
      </c>
      <c r="H190" s="1059" t="s">
        <v>504</v>
      </c>
      <c r="I190" s="1058">
        <v>7.9</v>
      </c>
      <c r="J190" s="1077">
        <v>0.9</v>
      </c>
      <c r="K190" s="1058" t="s">
        <v>148</v>
      </c>
      <c r="L190" s="1062"/>
      <c r="M190" s="1058">
        <v>2024</v>
      </c>
    </row>
    <row r="191" spans="1:13" ht="14.25">
      <c r="A191" s="1343"/>
      <c r="B191" s="1058">
        <v>13</v>
      </c>
      <c r="C191" s="1058">
        <v>5.2</v>
      </c>
      <c r="D191" s="1058">
        <v>0.9</v>
      </c>
      <c r="E191" s="1058" t="s">
        <v>479</v>
      </c>
      <c r="F191" s="1068" t="s">
        <v>1093</v>
      </c>
      <c r="G191" s="1058" t="s">
        <v>1161</v>
      </c>
      <c r="H191" s="1059" t="s">
        <v>504</v>
      </c>
      <c r="I191" s="1058">
        <v>8</v>
      </c>
      <c r="J191" s="1077">
        <v>0.9</v>
      </c>
      <c r="K191" s="1058" t="s">
        <v>148</v>
      </c>
      <c r="L191" s="1062"/>
      <c r="M191" s="1058">
        <v>2024</v>
      </c>
    </row>
    <row r="192" spans="1:13" ht="14.25">
      <c r="A192" s="1343"/>
      <c r="B192" s="1058">
        <v>21</v>
      </c>
      <c r="C192" s="1058">
        <v>2.1</v>
      </c>
      <c r="D192" s="1058">
        <v>1</v>
      </c>
      <c r="E192" s="1058" t="s">
        <v>479</v>
      </c>
      <c r="F192" s="1068" t="s">
        <v>1093</v>
      </c>
      <c r="G192" s="1058" t="s">
        <v>1160</v>
      </c>
      <c r="H192" s="1059" t="s">
        <v>504</v>
      </c>
      <c r="I192" s="1058">
        <v>7.7</v>
      </c>
      <c r="J192" s="1077">
        <v>0.9</v>
      </c>
      <c r="K192" s="1058" t="s">
        <v>148</v>
      </c>
      <c r="L192" s="1062"/>
      <c r="M192" s="1058">
        <v>2024</v>
      </c>
    </row>
    <row r="193" spans="1:13" ht="14.25">
      <c r="A193" s="1343"/>
      <c r="B193" s="1058">
        <v>21</v>
      </c>
      <c r="C193" s="1058">
        <v>2.2</v>
      </c>
      <c r="D193" s="1058">
        <v>0.9</v>
      </c>
      <c r="E193" s="1058" t="s">
        <v>479</v>
      </c>
      <c r="F193" s="1068" t="s">
        <v>1093</v>
      </c>
      <c r="G193" s="1058" t="s">
        <v>147</v>
      </c>
      <c r="H193" s="1059" t="s">
        <v>504</v>
      </c>
      <c r="I193" s="1058">
        <v>8</v>
      </c>
      <c r="J193" s="1077">
        <v>0.9</v>
      </c>
      <c r="K193" s="1058" t="s">
        <v>148</v>
      </c>
      <c r="L193" s="1062"/>
      <c r="M193" s="1058">
        <v>2024</v>
      </c>
    </row>
    <row r="194" spans="1:13" ht="14.25">
      <c r="A194" s="1343"/>
      <c r="B194" s="1058">
        <v>28</v>
      </c>
      <c r="C194" s="1058">
        <v>9.1</v>
      </c>
      <c r="D194" s="1058">
        <v>1</v>
      </c>
      <c r="E194" s="1058" t="s">
        <v>479</v>
      </c>
      <c r="F194" s="1068" t="s">
        <v>1093</v>
      </c>
      <c r="G194" s="1058" t="s">
        <v>1160</v>
      </c>
      <c r="H194" s="1059" t="s">
        <v>504</v>
      </c>
      <c r="I194" s="1058">
        <v>8</v>
      </c>
      <c r="J194" s="1077">
        <v>0.9</v>
      </c>
      <c r="K194" s="1058" t="s">
        <v>148</v>
      </c>
      <c r="L194" s="1062"/>
      <c r="M194" s="1058">
        <v>2024</v>
      </c>
    </row>
    <row r="195" spans="1:13" ht="14.25">
      <c r="A195" s="1343"/>
      <c r="B195" s="1058">
        <v>28</v>
      </c>
      <c r="C195" s="1058">
        <v>9.2</v>
      </c>
      <c r="D195" s="1058">
        <v>1</v>
      </c>
      <c r="E195" s="1058" t="s">
        <v>479</v>
      </c>
      <c r="F195" s="1068" t="s">
        <v>1093</v>
      </c>
      <c r="G195" s="1058" t="s">
        <v>1171</v>
      </c>
      <c r="H195" s="1059" t="s">
        <v>504</v>
      </c>
      <c r="I195" s="1058">
        <v>8.2</v>
      </c>
      <c r="J195" s="1077">
        <v>0.9</v>
      </c>
      <c r="K195" s="1058" t="s">
        <v>148</v>
      </c>
      <c r="L195" s="1062"/>
      <c r="M195" s="1058">
        <v>2024</v>
      </c>
    </row>
    <row r="196" spans="1:13" ht="14.25">
      <c r="A196" s="1343"/>
      <c r="B196" s="1058">
        <v>28</v>
      </c>
      <c r="C196" s="1058">
        <v>9.3</v>
      </c>
      <c r="D196" s="1058">
        <v>1</v>
      </c>
      <c r="E196" s="1058" t="s">
        <v>479</v>
      </c>
      <c r="F196" s="1068" t="s">
        <v>1093</v>
      </c>
      <c r="G196" s="1058" t="s">
        <v>1161</v>
      </c>
      <c r="H196" s="1059" t="s">
        <v>504</v>
      </c>
      <c r="I196" s="1058">
        <v>8</v>
      </c>
      <c r="J196" s="1077">
        <v>0.9</v>
      </c>
      <c r="K196" s="1058" t="s">
        <v>148</v>
      </c>
      <c r="L196" s="1062"/>
      <c r="M196" s="1058">
        <v>2024</v>
      </c>
    </row>
    <row r="197" spans="1:13" ht="14.25">
      <c r="A197" s="1343"/>
      <c r="B197" s="1058">
        <v>28</v>
      </c>
      <c r="C197" s="1058">
        <v>9.4</v>
      </c>
      <c r="D197" s="1058">
        <v>0.7</v>
      </c>
      <c r="E197" s="1058" t="s">
        <v>479</v>
      </c>
      <c r="F197" s="1068" t="s">
        <v>1093</v>
      </c>
      <c r="G197" s="1058" t="s">
        <v>1170</v>
      </c>
      <c r="H197" s="1059" t="s">
        <v>504</v>
      </c>
      <c r="I197" s="1058">
        <v>8.1</v>
      </c>
      <c r="J197" s="1077">
        <v>0.9</v>
      </c>
      <c r="K197" s="1058" t="s">
        <v>148</v>
      </c>
      <c r="L197" s="1062"/>
      <c r="M197" s="1058">
        <v>2024</v>
      </c>
    </row>
    <row r="198" spans="1:13" ht="14.25">
      <c r="A198" s="1343"/>
      <c r="B198" s="1058">
        <v>30</v>
      </c>
      <c r="C198" s="1058">
        <v>19.1</v>
      </c>
      <c r="D198" s="1058">
        <v>1</v>
      </c>
      <c r="E198" s="1058" t="s">
        <v>479</v>
      </c>
      <c r="F198" s="1068" t="s">
        <v>1093</v>
      </c>
      <c r="G198" s="1058" t="s">
        <v>1161</v>
      </c>
      <c r="H198" s="1059" t="s">
        <v>504</v>
      </c>
      <c r="I198" s="1058">
        <v>7.8</v>
      </c>
      <c r="J198" s="1077">
        <v>0.9</v>
      </c>
      <c r="K198" s="1058" t="s">
        <v>148</v>
      </c>
      <c r="L198" s="1062"/>
      <c r="M198" s="1058">
        <v>2024</v>
      </c>
    </row>
    <row r="199" spans="1:13" ht="14.25">
      <c r="A199" s="1343"/>
      <c r="B199" s="1058">
        <v>30</v>
      </c>
      <c r="C199" s="1058">
        <v>19.2</v>
      </c>
      <c r="D199" s="1058">
        <v>1</v>
      </c>
      <c r="E199" s="1058" t="s">
        <v>479</v>
      </c>
      <c r="F199" s="1068" t="s">
        <v>1093</v>
      </c>
      <c r="G199" s="1058" t="s">
        <v>1161</v>
      </c>
      <c r="H199" s="1059" t="s">
        <v>504</v>
      </c>
      <c r="I199" s="1058">
        <v>7.7</v>
      </c>
      <c r="J199" s="1077">
        <v>0.9</v>
      </c>
      <c r="K199" s="1058" t="s">
        <v>148</v>
      </c>
      <c r="L199" s="1062"/>
      <c r="M199" s="1058">
        <v>2024</v>
      </c>
    </row>
    <row r="200" spans="1:13" ht="14.25">
      <c r="A200" s="1343"/>
      <c r="B200" s="1058">
        <v>30</v>
      </c>
      <c r="C200" s="1058">
        <v>19.3</v>
      </c>
      <c r="D200" s="1058">
        <v>0.9</v>
      </c>
      <c r="E200" s="1058" t="s">
        <v>479</v>
      </c>
      <c r="F200" s="1068" t="s">
        <v>1093</v>
      </c>
      <c r="G200" s="1058" t="s">
        <v>1161</v>
      </c>
      <c r="H200" s="1059" t="s">
        <v>504</v>
      </c>
      <c r="I200" s="1058">
        <v>7.9</v>
      </c>
      <c r="J200" s="1077">
        <v>0.9</v>
      </c>
      <c r="K200" s="1058" t="s">
        <v>148</v>
      </c>
      <c r="L200" s="1062"/>
      <c r="M200" s="1058">
        <v>2024</v>
      </c>
    </row>
    <row r="201" spans="1:13" ht="14.25">
      <c r="A201" s="1343"/>
      <c r="B201" s="1058">
        <v>41</v>
      </c>
      <c r="C201" s="1058">
        <v>8.2</v>
      </c>
      <c r="D201" s="1058">
        <v>1</v>
      </c>
      <c r="E201" s="1058" t="s">
        <v>479</v>
      </c>
      <c r="F201" s="1068" t="s">
        <v>1093</v>
      </c>
      <c r="G201" s="1058" t="s">
        <v>1161</v>
      </c>
      <c r="H201" s="1059" t="s">
        <v>504</v>
      </c>
      <c r="I201" s="1058">
        <v>7.5</v>
      </c>
      <c r="J201" s="1077">
        <v>0.9</v>
      </c>
      <c r="K201" s="1058" t="s">
        <v>148</v>
      </c>
      <c r="L201" s="1062"/>
      <c r="M201" s="1058">
        <v>2024</v>
      </c>
    </row>
    <row r="202" spans="1:13" ht="14.25">
      <c r="A202" s="1343"/>
      <c r="B202" s="1058">
        <v>41</v>
      </c>
      <c r="C202" s="1058">
        <v>8.3</v>
      </c>
      <c r="D202" s="1058">
        <v>1</v>
      </c>
      <c r="E202" s="1058" t="s">
        <v>479</v>
      </c>
      <c r="F202" s="1068" t="s">
        <v>1093</v>
      </c>
      <c r="G202" s="1058" t="s">
        <v>1160</v>
      </c>
      <c r="H202" s="1059" t="s">
        <v>504</v>
      </c>
      <c r="I202" s="1058">
        <v>7.9</v>
      </c>
      <c r="J202" s="1077">
        <v>0.9</v>
      </c>
      <c r="K202" s="1058" t="s">
        <v>148</v>
      </c>
      <c r="L202" s="1062"/>
      <c r="M202" s="1058">
        <v>2024</v>
      </c>
    </row>
    <row r="203" spans="1:13" ht="14.25">
      <c r="A203" s="1343"/>
      <c r="B203" s="1058">
        <v>44</v>
      </c>
      <c r="C203" s="1058">
        <v>1.1</v>
      </c>
      <c r="D203" s="1058">
        <v>1</v>
      </c>
      <c r="E203" s="1058" t="s">
        <v>479</v>
      </c>
      <c r="F203" s="1068" t="s">
        <v>1093</v>
      </c>
      <c r="G203" s="1058" t="s">
        <v>1160</v>
      </c>
      <c r="H203" s="1059" t="s">
        <v>504</v>
      </c>
      <c r="I203" s="1058">
        <v>8.3</v>
      </c>
      <c r="J203" s="1077">
        <v>0.9</v>
      </c>
      <c r="K203" s="1058" t="s">
        <v>148</v>
      </c>
      <c r="L203" s="1062"/>
      <c r="M203" s="1058">
        <v>2024</v>
      </c>
    </row>
    <row r="204" spans="1:13" ht="14.25">
      <c r="A204" s="1343"/>
      <c r="B204" s="1058">
        <v>44</v>
      </c>
      <c r="C204" s="1058">
        <v>1.2</v>
      </c>
      <c r="D204" s="1058">
        <v>1</v>
      </c>
      <c r="E204" s="1058" t="s">
        <v>479</v>
      </c>
      <c r="F204" s="1068" t="s">
        <v>1093</v>
      </c>
      <c r="G204" s="1058" t="s">
        <v>1160</v>
      </c>
      <c r="H204" s="1059" t="s">
        <v>504</v>
      </c>
      <c r="I204" s="1058">
        <v>8.2</v>
      </c>
      <c r="J204" s="1077">
        <v>0.9</v>
      </c>
      <c r="K204" s="1058" t="s">
        <v>148</v>
      </c>
      <c r="L204" s="1062"/>
      <c r="M204" s="1058">
        <v>2024</v>
      </c>
    </row>
    <row r="205" spans="1:13" ht="14.25">
      <c r="A205" s="1343"/>
      <c r="B205" s="1058">
        <v>46</v>
      </c>
      <c r="C205" s="1058">
        <v>6.2</v>
      </c>
      <c r="D205" s="1058">
        <v>1</v>
      </c>
      <c r="E205" s="1058" t="s">
        <v>479</v>
      </c>
      <c r="F205" s="1068" t="s">
        <v>1093</v>
      </c>
      <c r="G205" s="1058" t="s">
        <v>1160</v>
      </c>
      <c r="H205" s="1059" t="s">
        <v>504</v>
      </c>
      <c r="I205" s="1058">
        <v>8.2</v>
      </c>
      <c r="J205" s="1077">
        <v>0.9</v>
      </c>
      <c r="K205" s="1058" t="s">
        <v>148</v>
      </c>
      <c r="L205" s="1062"/>
      <c r="M205" s="1058">
        <v>2024</v>
      </c>
    </row>
    <row r="206" spans="1:13" ht="14.25">
      <c r="A206" s="1343"/>
      <c r="B206" s="1058">
        <v>47</v>
      </c>
      <c r="C206" s="1058">
        <v>1.1</v>
      </c>
      <c r="D206" s="1058">
        <v>1</v>
      </c>
      <c r="E206" s="1058" t="s">
        <v>479</v>
      </c>
      <c r="F206" s="1068" t="s">
        <v>1093</v>
      </c>
      <c r="G206" s="1058" t="s">
        <v>1161</v>
      </c>
      <c r="H206" s="1059" t="s">
        <v>504</v>
      </c>
      <c r="I206" s="1058">
        <v>8.7</v>
      </c>
      <c r="J206" s="1077">
        <v>0.9</v>
      </c>
      <c r="K206" s="1058" t="s">
        <v>148</v>
      </c>
      <c r="L206" s="1062"/>
      <c r="M206" s="1058">
        <v>2024</v>
      </c>
    </row>
    <row r="207" spans="1:13" ht="14.25">
      <c r="A207" s="1343"/>
      <c r="B207" s="1058">
        <v>47</v>
      </c>
      <c r="C207" s="1058">
        <v>16.1</v>
      </c>
      <c r="D207" s="1058">
        <v>1</v>
      </c>
      <c r="E207" s="1058" t="s">
        <v>479</v>
      </c>
      <c r="F207" s="1068" t="s">
        <v>1093</v>
      </c>
      <c r="G207" s="1058" t="s">
        <v>1161</v>
      </c>
      <c r="H207" s="1059" t="s">
        <v>504</v>
      </c>
      <c r="I207" s="1058">
        <v>8.2</v>
      </c>
      <c r="J207" s="1077">
        <v>0.9</v>
      </c>
      <c r="K207" s="1058" t="s">
        <v>148</v>
      </c>
      <c r="L207" s="1062"/>
      <c r="M207" s="1058">
        <v>2024</v>
      </c>
    </row>
    <row r="208" spans="1:13" ht="14.25">
      <c r="A208" s="1343"/>
      <c r="B208" s="1058">
        <v>68</v>
      </c>
      <c r="C208" s="1058">
        <v>12.1</v>
      </c>
      <c r="D208" s="1058">
        <v>1</v>
      </c>
      <c r="E208" s="1058" t="s">
        <v>479</v>
      </c>
      <c r="F208" s="1068" t="s">
        <v>1093</v>
      </c>
      <c r="G208" s="1058" t="s">
        <v>147</v>
      </c>
      <c r="H208" s="1059" t="s">
        <v>504</v>
      </c>
      <c r="I208" s="1058">
        <v>6.7</v>
      </c>
      <c r="J208" s="1077">
        <v>0.6</v>
      </c>
      <c r="K208" s="1058" t="s">
        <v>148</v>
      </c>
      <c r="L208" s="1062"/>
      <c r="M208" s="1058">
        <v>2024</v>
      </c>
    </row>
    <row r="209" spans="1:13" ht="14.25">
      <c r="A209" s="1343"/>
      <c r="B209" s="1058">
        <v>70</v>
      </c>
      <c r="C209" s="1058">
        <v>1.1</v>
      </c>
      <c r="D209" s="1058">
        <v>0.9</v>
      </c>
      <c r="E209" s="1058" t="s">
        <v>479</v>
      </c>
      <c r="F209" s="1068" t="s">
        <v>1093</v>
      </c>
      <c r="G209" s="1058" t="s">
        <v>1161</v>
      </c>
      <c r="H209" s="1059" t="s">
        <v>504</v>
      </c>
      <c r="I209" s="1058">
        <v>6.1</v>
      </c>
      <c r="J209" s="1077">
        <v>0.8</v>
      </c>
      <c r="K209" s="1058" t="s">
        <v>148</v>
      </c>
      <c r="L209" s="1062"/>
      <c r="M209" s="1058">
        <v>2024</v>
      </c>
    </row>
    <row r="210" spans="1:13" ht="14.25">
      <c r="A210" s="1343"/>
      <c r="B210" s="1058">
        <v>70</v>
      </c>
      <c r="C210" s="1058">
        <v>1.2</v>
      </c>
      <c r="D210" s="1058">
        <v>1</v>
      </c>
      <c r="E210" s="1058" t="s">
        <v>479</v>
      </c>
      <c r="F210" s="1068" t="s">
        <v>1093</v>
      </c>
      <c r="G210" s="1058" t="s">
        <v>147</v>
      </c>
      <c r="H210" s="1059" t="s">
        <v>504</v>
      </c>
      <c r="I210" s="1058">
        <v>6</v>
      </c>
      <c r="J210" s="1077">
        <v>0.5</v>
      </c>
      <c r="K210" s="1058" t="s">
        <v>148</v>
      </c>
      <c r="L210" s="1062"/>
      <c r="M210" s="1058">
        <v>2024</v>
      </c>
    </row>
    <row r="211" spans="1:13" ht="14.25">
      <c r="A211" s="1343"/>
      <c r="B211" s="1058">
        <v>70</v>
      </c>
      <c r="C211" s="1058">
        <v>1.3</v>
      </c>
      <c r="D211" s="1058">
        <v>1</v>
      </c>
      <c r="E211" s="1058" t="s">
        <v>479</v>
      </c>
      <c r="F211" s="1068" t="s">
        <v>1093</v>
      </c>
      <c r="G211" s="1058" t="s">
        <v>147</v>
      </c>
      <c r="H211" s="1059" t="s">
        <v>504</v>
      </c>
      <c r="I211" s="1058">
        <v>6.2</v>
      </c>
      <c r="J211" s="1077">
        <v>0.7</v>
      </c>
      <c r="K211" s="1058" t="s">
        <v>148</v>
      </c>
      <c r="L211" s="1062"/>
      <c r="M211" s="1058">
        <v>2024</v>
      </c>
    </row>
    <row r="212" spans="1:13" ht="30">
      <c r="A212" s="1343"/>
      <c r="B212" s="1058">
        <v>75</v>
      </c>
      <c r="C212" s="1058">
        <v>16.2</v>
      </c>
      <c r="D212" s="1058">
        <v>0.9</v>
      </c>
      <c r="E212" s="1332" t="s">
        <v>479</v>
      </c>
      <c r="F212" s="1334" t="s">
        <v>1093</v>
      </c>
      <c r="G212" s="1331" t="s">
        <v>1159</v>
      </c>
      <c r="H212" s="1336"/>
      <c r="I212" s="1331"/>
      <c r="J212" s="1077"/>
      <c r="K212" s="1058"/>
      <c r="L212" s="1068" t="s">
        <v>1162</v>
      </c>
      <c r="M212" s="1058">
        <v>2024</v>
      </c>
    </row>
    <row r="213" spans="1:13" ht="30">
      <c r="A213" s="1343"/>
      <c r="B213" s="1058">
        <v>75</v>
      </c>
      <c r="C213" s="1058">
        <v>16.3</v>
      </c>
      <c r="D213" s="1058">
        <v>0.7</v>
      </c>
      <c r="E213" s="1332" t="s">
        <v>479</v>
      </c>
      <c r="F213" s="1334" t="s">
        <v>1093</v>
      </c>
      <c r="G213" s="1331" t="s">
        <v>1159</v>
      </c>
      <c r="H213" s="1336"/>
      <c r="I213" s="1331"/>
      <c r="J213" s="1077"/>
      <c r="K213" s="1058"/>
      <c r="L213" s="1068" t="s">
        <v>1162</v>
      </c>
      <c r="M213" s="1058">
        <v>2024</v>
      </c>
    </row>
    <row r="214" spans="1:13" ht="30">
      <c r="A214" s="1343"/>
      <c r="B214" s="1058">
        <v>75</v>
      </c>
      <c r="C214" s="1058">
        <v>16.3</v>
      </c>
      <c r="D214" s="1058">
        <v>0.7</v>
      </c>
      <c r="E214" s="1332" t="s">
        <v>479</v>
      </c>
      <c r="F214" s="1334" t="s">
        <v>1093</v>
      </c>
      <c r="G214" s="1331" t="s">
        <v>1159</v>
      </c>
      <c r="H214" s="1336"/>
      <c r="I214" s="1331"/>
      <c r="J214" s="1077"/>
      <c r="K214" s="1058"/>
      <c r="L214" s="1068" t="s">
        <v>1162</v>
      </c>
      <c r="M214" s="1058">
        <v>2024</v>
      </c>
    </row>
    <row r="215" spans="1:13" ht="14.25">
      <c r="A215" s="53" t="s">
        <v>394</v>
      </c>
      <c r="B215" s="53"/>
      <c r="C215" s="53"/>
      <c r="D215" s="1129">
        <f>D214+D213+D212+D211+D210+D209+D208+D207+D206+D205+D204+D203+D202+D201+D200+D199+D198+D197+D196+D195+D194+D193+D192+D191+D190+D189+D188+D187+D186+D185+D184+D183+D182+D181</f>
        <v>31.9</v>
      </c>
      <c r="E215" s="53"/>
      <c r="F215" s="53"/>
      <c r="G215" s="53"/>
      <c r="H215" s="53"/>
      <c r="I215" s="53"/>
      <c r="J215" s="53"/>
      <c r="K215" s="161"/>
      <c r="L215" s="53"/>
      <c r="M215" s="53"/>
    </row>
    <row r="216" spans="1:13" ht="14.25">
      <c r="A216" s="1989" t="s">
        <v>506</v>
      </c>
      <c r="B216" s="1990"/>
      <c r="C216" s="735"/>
      <c r="D216" s="1109">
        <f>D215+D179+D174+D142+D114+D73</f>
        <v>118.1</v>
      </c>
      <c r="E216" s="54"/>
      <c r="F216" s="54"/>
      <c r="G216" s="54"/>
      <c r="H216" s="54"/>
      <c r="I216" s="54"/>
      <c r="J216" s="54"/>
      <c r="K216" s="54"/>
      <c r="L216" s="54"/>
      <c r="M216" s="54"/>
    </row>
  </sheetData>
  <sheetProtection/>
  <mergeCells count="50">
    <mergeCell ref="A142:B142"/>
    <mergeCell ref="A179:B179"/>
    <mergeCell ref="A216:B216"/>
    <mergeCell ref="F61:I61"/>
    <mergeCell ref="A73:B73"/>
    <mergeCell ref="A74:B74"/>
    <mergeCell ref="F74:I74"/>
    <mergeCell ref="F143:I143"/>
    <mergeCell ref="F115:I115"/>
    <mergeCell ref="F180:I180"/>
    <mergeCell ref="F175:I175"/>
    <mergeCell ref="A114:B114"/>
    <mergeCell ref="A55:M55"/>
    <mergeCell ref="A56:M56"/>
    <mergeCell ref="E58:E59"/>
    <mergeCell ref="M58:M59"/>
    <mergeCell ref="G58:K58"/>
    <mergeCell ref="A58:A59"/>
    <mergeCell ref="B58:B59"/>
    <mergeCell ref="C58:C59"/>
    <mergeCell ref="L58:L59"/>
    <mergeCell ref="D58:D59"/>
    <mergeCell ref="B53:D53"/>
    <mergeCell ref="I9:L9"/>
    <mergeCell ref="B11:D11"/>
    <mergeCell ref="I12:K12"/>
    <mergeCell ref="B17:D17"/>
    <mergeCell ref="B33:D33"/>
    <mergeCell ref="H42:L42"/>
    <mergeCell ref="F48:L48"/>
    <mergeCell ref="B52:D52"/>
    <mergeCell ref="A5:A7"/>
    <mergeCell ref="B5:B7"/>
    <mergeCell ref="C5:C7"/>
    <mergeCell ref="L5:L7"/>
    <mergeCell ref="M5:U5"/>
    <mergeCell ref="E5:E7"/>
    <mergeCell ref="F5:F7"/>
    <mergeCell ref="G5:G7"/>
    <mergeCell ref="K5:K7"/>
    <mergeCell ref="A1:S1"/>
    <mergeCell ref="A2:T2"/>
    <mergeCell ref="A3:T3"/>
    <mergeCell ref="I6:I7"/>
    <mergeCell ref="J6:J7"/>
    <mergeCell ref="M6:M7"/>
    <mergeCell ref="H5:H7"/>
    <mergeCell ref="I5:J5"/>
    <mergeCell ref="D5:D7"/>
    <mergeCell ref="N6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U233"/>
  <sheetViews>
    <sheetView zoomScalePageLayoutView="0" workbookViewId="0" topLeftCell="A1">
      <selection activeCell="D234" sqref="D234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7.8515625" style="0" customWidth="1"/>
    <col min="4" max="4" width="10.140625" style="0" customWidth="1"/>
    <col min="5" max="5" width="11.57421875" style="0" customWidth="1"/>
    <col min="6" max="6" width="15.28125" style="0" customWidth="1"/>
    <col min="7" max="7" width="16.00390625" style="0" customWidth="1"/>
    <col min="8" max="8" width="13.421875" style="0" customWidth="1"/>
    <col min="9" max="9" width="12.421875" style="0" customWidth="1"/>
    <col min="11" max="11" width="22.00390625" style="0" customWidth="1"/>
    <col min="12" max="12" width="12.57421875" style="0" customWidth="1"/>
    <col min="13" max="13" width="12.00390625" style="0" bestFit="1" customWidth="1"/>
    <col min="14" max="14" width="13.57421875" style="0" customWidth="1"/>
    <col min="17" max="19" width="0" style="0" hidden="1" customWidth="1"/>
    <col min="20" max="20" width="14.28125" style="0" customWidth="1"/>
    <col min="21" max="21" width="11.140625" style="0" customWidth="1"/>
  </cols>
  <sheetData>
    <row r="2" spans="1:21" ht="17.25">
      <c r="A2" s="2031" t="s">
        <v>440</v>
      </c>
      <c r="B2" s="2031"/>
      <c r="C2" s="2031"/>
      <c r="D2" s="2031"/>
      <c r="E2" s="2031"/>
      <c r="F2" s="2031"/>
      <c r="G2" s="2031"/>
      <c r="H2" s="2031"/>
      <c r="I2" s="2031"/>
      <c r="J2" s="2031"/>
      <c r="K2" s="2031"/>
      <c r="L2" s="2031"/>
      <c r="M2" s="2031"/>
      <c r="N2" s="2031"/>
      <c r="O2" s="2031"/>
      <c r="P2" s="2031"/>
      <c r="Q2" s="2031"/>
      <c r="R2" s="44"/>
      <c r="S2" s="44"/>
      <c r="T2" s="44"/>
      <c r="U2" s="44"/>
    </row>
    <row r="3" spans="1:21" ht="17.25">
      <c r="A3" s="2031" t="s">
        <v>2149</v>
      </c>
      <c r="B3" s="203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2031"/>
      <c r="T3" s="2031"/>
      <c r="U3" s="2031"/>
    </row>
    <row r="4" spans="1:21" ht="17.25">
      <c r="A4" s="2032" t="s">
        <v>508</v>
      </c>
      <c r="B4" s="2032"/>
      <c r="C4" s="2032"/>
      <c r="D4" s="2032"/>
      <c r="E4" s="2032"/>
      <c r="F4" s="2032"/>
      <c r="G4" s="2032"/>
      <c r="H4" s="2032"/>
      <c r="I4" s="2032"/>
      <c r="J4" s="2032"/>
      <c r="K4" s="2032"/>
      <c r="L4" s="2033"/>
      <c r="M4" s="2033"/>
      <c r="N4" s="2033"/>
      <c r="O4" s="2033"/>
      <c r="P4" s="2033"/>
      <c r="Q4" s="2033"/>
      <c r="R4" s="789"/>
      <c r="S4" s="789"/>
      <c r="T4" s="789"/>
      <c r="U4" s="789"/>
    </row>
    <row r="5" spans="1:21" ht="14.25">
      <c r="A5" s="2011" t="s">
        <v>247</v>
      </c>
      <c r="B5" s="2011" t="s">
        <v>248</v>
      </c>
      <c r="C5" s="2017" t="s">
        <v>249</v>
      </c>
      <c r="D5" s="2026" t="s">
        <v>509</v>
      </c>
      <c r="E5" s="2011" t="s">
        <v>251</v>
      </c>
      <c r="F5" s="2017" t="s">
        <v>510</v>
      </c>
      <c r="G5" s="2011" t="s">
        <v>511</v>
      </c>
      <c r="H5" s="2035" t="s">
        <v>512</v>
      </c>
      <c r="I5" s="2036"/>
      <c r="J5" s="2011" t="s">
        <v>255</v>
      </c>
      <c r="K5" s="2029" t="s">
        <v>256</v>
      </c>
      <c r="L5" s="2020" t="s">
        <v>513</v>
      </c>
      <c r="M5" s="2021"/>
      <c r="N5" s="2021"/>
      <c r="O5" s="2021"/>
      <c r="P5" s="2021"/>
      <c r="Q5" s="2021"/>
      <c r="R5" s="2021"/>
      <c r="S5" s="2021"/>
      <c r="T5" s="2021"/>
      <c r="U5" s="2022"/>
    </row>
    <row r="6" spans="1:21" ht="14.25">
      <c r="A6" s="2012"/>
      <c r="B6" s="2012"/>
      <c r="C6" s="2018"/>
      <c r="D6" s="2027"/>
      <c r="E6" s="2012"/>
      <c r="F6" s="2018"/>
      <c r="G6" s="2012"/>
      <c r="H6" s="2011" t="s">
        <v>514</v>
      </c>
      <c r="I6" s="2023" t="s">
        <v>515</v>
      </c>
      <c r="J6" s="2012"/>
      <c r="K6" s="2034"/>
      <c r="L6" s="2014" t="s">
        <v>394</v>
      </c>
      <c r="M6" s="2020" t="s">
        <v>516</v>
      </c>
      <c r="N6" s="2021"/>
      <c r="O6" s="2021"/>
      <c r="P6" s="2021"/>
      <c r="Q6" s="2021"/>
      <c r="R6" s="2021"/>
      <c r="S6" s="2021"/>
      <c r="T6" s="2021"/>
      <c r="U6" s="2022"/>
    </row>
    <row r="7" spans="1:21" ht="27" customHeight="1">
      <c r="A7" s="2012"/>
      <c r="B7" s="2012"/>
      <c r="C7" s="2018"/>
      <c r="D7" s="2027"/>
      <c r="E7" s="2012"/>
      <c r="F7" s="2018"/>
      <c r="G7" s="2012"/>
      <c r="H7" s="2012"/>
      <c r="I7" s="2024"/>
      <c r="J7" s="2012"/>
      <c r="K7" s="2034"/>
      <c r="L7" s="2015"/>
      <c r="M7" s="2014" t="s">
        <v>517</v>
      </c>
      <c r="N7" s="2029" t="s">
        <v>518</v>
      </c>
      <c r="O7" s="2029" t="s">
        <v>519</v>
      </c>
      <c r="P7" s="2029" t="s">
        <v>520</v>
      </c>
      <c r="Q7" s="2014" t="s">
        <v>521</v>
      </c>
      <c r="R7" s="2014" t="s">
        <v>522</v>
      </c>
      <c r="S7" s="2029" t="s">
        <v>523</v>
      </c>
      <c r="T7" s="2029" t="s">
        <v>524</v>
      </c>
      <c r="U7" s="2029" t="s">
        <v>525</v>
      </c>
    </row>
    <row r="8" spans="1:21" ht="29.25" customHeight="1">
      <c r="A8" s="2013"/>
      <c r="B8" s="2013"/>
      <c r="C8" s="2019"/>
      <c r="D8" s="2028"/>
      <c r="E8" s="2013"/>
      <c r="F8" s="2019"/>
      <c r="G8" s="2013"/>
      <c r="H8" s="2013"/>
      <c r="I8" s="2025"/>
      <c r="J8" s="2013"/>
      <c r="K8" s="2030"/>
      <c r="L8" s="2016"/>
      <c r="M8" s="2016"/>
      <c r="N8" s="2030"/>
      <c r="O8" s="2030"/>
      <c r="P8" s="2030"/>
      <c r="Q8" s="2016"/>
      <c r="R8" s="2016"/>
      <c r="S8" s="2030"/>
      <c r="T8" s="2030"/>
      <c r="U8" s="2030"/>
    </row>
    <row r="9" spans="1:21" ht="15">
      <c r="A9" s="231" t="s">
        <v>526</v>
      </c>
      <c r="B9" s="232"/>
      <c r="C9" s="232"/>
      <c r="D9" s="232"/>
      <c r="E9" s="232"/>
      <c r="F9" s="233"/>
      <c r="G9" s="233"/>
      <c r="H9" s="232"/>
      <c r="I9" s="232"/>
      <c r="J9" s="233"/>
      <c r="K9" s="233"/>
      <c r="L9" s="232"/>
      <c r="M9" s="232"/>
      <c r="N9" s="232"/>
      <c r="O9" s="232"/>
      <c r="P9" s="232"/>
      <c r="Q9" s="232"/>
      <c r="R9" s="1"/>
      <c r="S9" s="1"/>
      <c r="T9" s="1"/>
      <c r="U9" s="1"/>
    </row>
    <row r="10" spans="1:21" ht="15">
      <c r="A10" s="1215" t="s">
        <v>527</v>
      </c>
      <c r="B10" s="1216"/>
      <c r="C10" s="1216"/>
      <c r="D10" s="1216"/>
      <c r="E10" s="46"/>
      <c r="F10" s="47"/>
      <c r="G10" s="47"/>
      <c r="H10" s="46"/>
      <c r="I10" s="46"/>
      <c r="J10" s="47"/>
      <c r="K10" s="47"/>
      <c r="L10" s="46"/>
      <c r="M10" s="46"/>
      <c r="N10" s="46"/>
      <c r="O10" s="46"/>
      <c r="P10" s="46"/>
      <c r="Q10" s="46"/>
      <c r="R10" s="48"/>
      <c r="S10" s="48"/>
      <c r="T10" s="48"/>
      <c r="U10" s="48"/>
    </row>
    <row r="11" spans="1:21" ht="15">
      <c r="A11" s="2">
        <v>1</v>
      </c>
      <c r="B11" s="8">
        <v>24</v>
      </c>
      <c r="C11" s="6" t="s">
        <v>1455</v>
      </c>
      <c r="D11" s="9">
        <v>0.9</v>
      </c>
      <c r="E11" s="6" t="s">
        <v>449</v>
      </c>
      <c r="F11" s="6" t="s">
        <v>468</v>
      </c>
      <c r="G11" s="6" t="s">
        <v>529</v>
      </c>
      <c r="H11" s="4" t="s">
        <v>530</v>
      </c>
      <c r="I11" s="4" t="s">
        <v>1003</v>
      </c>
      <c r="J11" s="6" t="s">
        <v>537</v>
      </c>
      <c r="K11" s="6" t="s">
        <v>2150</v>
      </c>
      <c r="L11" s="7">
        <f aca="true" t="shared" si="0" ref="L11:L21">SUM(M11:U11)</f>
        <v>3</v>
      </c>
      <c r="M11" s="1">
        <v>1.5</v>
      </c>
      <c r="N11" s="1">
        <v>0.3</v>
      </c>
      <c r="O11" s="1">
        <v>1.2</v>
      </c>
      <c r="P11" s="1"/>
      <c r="Q11" s="1"/>
      <c r="R11" s="1"/>
      <c r="S11" s="1"/>
      <c r="T11" s="1"/>
      <c r="U11" s="1"/>
    </row>
    <row r="12" spans="1:21" ht="15">
      <c r="A12" s="2">
        <v>2</v>
      </c>
      <c r="B12" s="8">
        <v>40</v>
      </c>
      <c r="C12" s="6" t="s">
        <v>555</v>
      </c>
      <c r="D12" s="9">
        <v>0.6</v>
      </c>
      <c r="E12" s="6" t="s">
        <v>405</v>
      </c>
      <c r="F12" s="6" t="s">
        <v>452</v>
      </c>
      <c r="G12" s="6" t="s">
        <v>529</v>
      </c>
      <c r="H12" s="4" t="s">
        <v>530</v>
      </c>
      <c r="I12" s="4" t="s">
        <v>1003</v>
      </c>
      <c r="J12" s="6" t="s">
        <v>486</v>
      </c>
      <c r="K12" s="12" t="s">
        <v>2151</v>
      </c>
      <c r="L12" s="7">
        <f t="shared" si="0"/>
        <v>3.4499999999999997</v>
      </c>
      <c r="M12" s="1">
        <v>2.28</v>
      </c>
      <c r="N12" s="1">
        <v>1.12</v>
      </c>
      <c r="O12" s="1"/>
      <c r="P12" s="1"/>
      <c r="Q12" s="1"/>
      <c r="R12" s="1">
        <v>0.05</v>
      </c>
      <c r="S12" s="1"/>
      <c r="T12" s="1"/>
      <c r="U12" s="1"/>
    </row>
    <row r="13" spans="1:21" ht="15">
      <c r="A13" s="2">
        <v>3</v>
      </c>
      <c r="B13" s="8">
        <v>40</v>
      </c>
      <c r="C13" s="6" t="s">
        <v>548</v>
      </c>
      <c r="D13" s="9">
        <v>0.9</v>
      </c>
      <c r="E13" s="6" t="s">
        <v>405</v>
      </c>
      <c r="F13" s="6" t="s">
        <v>452</v>
      </c>
      <c r="G13" s="6" t="s">
        <v>529</v>
      </c>
      <c r="H13" s="4" t="s">
        <v>272</v>
      </c>
      <c r="I13" s="4" t="s">
        <v>1003</v>
      </c>
      <c r="J13" s="6" t="s">
        <v>486</v>
      </c>
      <c r="K13" s="12" t="s">
        <v>2152</v>
      </c>
      <c r="L13" s="7">
        <f t="shared" si="0"/>
        <v>5.12</v>
      </c>
      <c r="M13" s="1">
        <v>3.43</v>
      </c>
      <c r="N13" s="1">
        <v>1.69</v>
      </c>
      <c r="O13" s="1"/>
      <c r="P13" s="1"/>
      <c r="Q13" s="1"/>
      <c r="R13" s="1"/>
      <c r="S13" s="1"/>
      <c r="T13" s="1"/>
      <c r="U13" s="1"/>
    </row>
    <row r="14" spans="1:21" ht="15">
      <c r="A14" s="2">
        <v>4</v>
      </c>
      <c r="B14" s="8">
        <v>40</v>
      </c>
      <c r="C14" s="6" t="s">
        <v>946</v>
      </c>
      <c r="D14" s="9">
        <v>1</v>
      </c>
      <c r="E14" s="6" t="s">
        <v>405</v>
      </c>
      <c r="F14" s="6" t="s">
        <v>452</v>
      </c>
      <c r="G14" s="6" t="s">
        <v>529</v>
      </c>
      <c r="H14" s="4" t="s">
        <v>272</v>
      </c>
      <c r="I14" s="4" t="s">
        <v>1003</v>
      </c>
      <c r="J14" s="6" t="s">
        <v>486</v>
      </c>
      <c r="K14" s="12" t="s">
        <v>2151</v>
      </c>
      <c r="L14" s="7">
        <f t="shared" si="0"/>
        <v>5.76</v>
      </c>
      <c r="M14" s="1">
        <v>3.81</v>
      </c>
      <c r="N14" s="1">
        <v>1.87</v>
      </c>
      <c r="O14" s="1"/>
      <c r="P14" s="1"/>
      <c r="Q14" s="1"/>
      <c r="R14" s="1">
        <v>0.08</v>
      </c>
      <c r="S14" s="1"/>
      <c r="T14" s="1"/>
      <c r="U14" s="1"/>
    </row>
    <row r="15" spans="1:21" ht="15">
      <c r="A15" s="2">
        <v>5</v>
      </c>
      <c r="B15" s="8">
        <v>40</v>
      </c>
      <c r="C15" s="6" t="s">
        <v>436</v>
      </c>
      <c r="D15" s="9">
        <v>1</v>
      </c>
      <c r="E15" s="6" t="s">
        <v>405</v>
      </c>
      <c r="F15" s="6" t="s">
        <v>460</v>
      </c>
      <c r="G15" s="6" t="s">
        <v>529</v>
      </c>
      <c r="H15" s="4" t="s">
        <v>530</v>
      </c>
      <c r="I15" s="4" t="s">
        <v>1003</v>
      </c>
      <c r="J15" s="6" t="s">
        <v>486</v>
      </c>
      <c r="K15" s="12" t="s">
        <v>2152</v>
      </c>
      <c r="L15" s="7">
        <f t="shared" si="0"/>
        <v>5.68</v>
      </c>
      <c r="M15" s="1">
        <v>3.81</v>
      </c>
      <c r="N15" s="1">
        <v>1.87</v>
      </c>
      <c r="O15" s="1"/>
      <c r="P15" s="1"/>
      <c r="Q15" s="1"/>
      <c r="R15" s="1"/>
      <c r="S15" s="1"/>
      <c r="T15" s="1"/>
      <c r="U15" s="1"/>
    </row>
    <row r="16" spans="1:21" ht="15">
      <c r="A16" s="2">
        <v>6</v>
      </c>
      <c r="B16" s="8">
        <v>54</v>
      </c>
      <c r="C16" s="6" t="s">
        <v>946</v>
      </c>
      <c r="D16" s="9">
        <v>2</v>
      </c>
      <c r="E16" s="6" t="s">
        <v>405</v>
      </c>
      <c r="F16" s="6" t="s">
        <v>452</v>
      </c>
      <c r="G16" s="6" t="s">
        <v>529</v>
      </c>
      <c r="H16" s="4" t="s">
        <v>530</v>
      </c>
      <c r="I16" s="4" t="s">
        <v>1003</v>
      </c>
      <c r="J16" s="6" t="s">
        <v>486</v>
      </c>
      <c r="K16" s="12" t="s">
        <v>2152</v>
      </c>
      <c r="L16" s="7">
        <f t="shared" si="0"/>
        <v>11.36</v>
      </c>
      <c r="M16" s="1">
        <v>7.61</v>
      </c>
      <c r="N16" s="1">
        <v>3.75</v>
      </c>
      <c r="O16" s="1"/>
      <c r="P16" s="1"/>
      <c r="Q16" s="1"/>
      <c r="R16" s="1"/>
      <c r="S16" s="1"/>
      <c r="T16" s="1"/>
      <c r="U16" s="1"/>
    </row>
    <row r="17" spans="1:21" ht="15">
      <c r="A17" s="2">
        <v>7</v>
      </c>
      <c r="B17" s="8">
        <v>16</v>
      </c>
      <c r="C17" s="6" t="s">
        <v>434</v>
      </c>
      <c r="D17" s="9">
        <v>0.9</v>
      </c>
      <c r="E17" s="6" t="s">
        <v>478</v>
      </c>
      <c r="F17" s="6" t="s">
        <v>452</v>
      </c>
      <c r="G17" s="6" t="s">
        <v>529</v>
      </c>
      <c r="H17" s="4" t="s">
        <v>530</v>
      </c>
      <c r="I17" s="4" t="s">
        <v>1003</v>
      </c>
      <c r="J17" s="6" t="s">
        <v>533</v>
      </c>
      <c r="K17" s="6" t="s">
        <v>2153</v>
      </c>
      <c r="L17" s="7">
        <f t="shared" si="0"/>
        <v>3</v>
      </c>
      <c r="M17" s="23"/>
      <c r="N17" s="23">
        <v>3</v>
      </c>
      <c r="O17" s="23"/>
      <c r="P17" s="1"/>
      <c r="Q17" s="1"/>
      <c r="R17" s="1"/>
      <c r="S17" s="1"/>
      <c r="T17" s="1"/>
      <c r="U17" s="1"/>
    </row>
    <row r="18" spans="1:21" ht="15">
      <c r="A18" s="2">
        <v>8</v>
      </c>
      <c r="B18" s="8">
        <v>5</v>
      </c>
      <c r="C18" s="6" t="s">
        <v>2012</v>
      </c>
      <c r="D18" s="9">
        <v>1</v>
      </c>
      <c r="E18" s="6" t="s">
        <v>449</v>
      </c>
      <c r="F18" s="6" t="s">
        <v>468</v>
      </c>
      <c r="G18" s="6" t="s">
        <v>529</v>
      </c>
      <c r="H18" s="4" t="s">
        <v>530</v>
      </c>
      <c r="I18" s="4" t="s">
        <v>1003</v>
      </c>
      <c r="J18" s="6" t="s">
        <v>537</v>
      </c>
      <c r="K18" s="6" t="s">
        <v>2154</v>
      </c>
      <c r="L18" s="7">
        <f t="shared" si="0"/>
        <v>3.5999999999999996</v>
      </c>
      <c r="M18" s="23"/>
      <c r="N18" s="23">
        <v>0.72</v>
      </c>
      <c r="O18" s="23">
        <v>2.88</v>
      </c>
      <c r="P18" s="1"/>
      <c r="Q18" s="1"/>
      <c r="R18" s="1"/>
      <c r="S18" s="1"/>
      <c r="T18" s="1"/>
      <c r="U18" s="1"/>
    </row>
    <row r="19" spans="1:21" ht="15">
      <c r="A19" s="2">
        <v>9</v>
      </c>
      <c r="B19" s="8">
        <v>5</v>
      </c>
      <c r="C19" s="6" t="s">
        <v>545</v>
      </c>
      <c r="D19" s="9">
        <v>0.9</v>
      </c>
      <c r="E19" s="6" t="s">
        <v>405</v>
      </c>
      <c r="F19" s="6" t="s">
        <v>452</v>
      </c>
      <c r="G19" s="6" t="s">
        <v>529</v>
      </c>
      <c r="H19" s="4" t="s">
        <v>530</v>
      </c>
      <c r="I19" s="4" t="s">
        <v>1003</v>
      </c>
      <c r="J19" s="6" t="s">
        <v>486</v>
      </c>
      <c r="K19" s="12" t="s">
        <v>2155</v>
      </c>
      <c r="L19" s="7">
        <f t="shared" si="0"/>
        <v>4</v>
      </c>
      <c r="M19" s="23"/>
      <c r="N19" s="23">
        <v>0.8</v>
      </c>
      <c r="O19" s="23">
        <v>3.2</v>
      </c>
      <c r="P19" s="1"/>
      <c r="Q19" s="1"/>
      <c r="R19" s="1"/>
      <c r="S19" s="1"/>
      <c r="T19" s="1"/>
      <c r="U19" s="1"/>
    </row>
    <row r="20" spans="1:21" ht="15">
      <c r="A20" s="2">
        <v>10</v>
      </c>
      <c r="B20" s="8">
        <v>20</v>
      </c>
      <c r="C20" s="6" t="s">
        <v>542</v>
      </c>
      <c r="D20" s="9">
        <v>1</v>
      </c>
      <c r="E20" s="14" t="s">
        <v>478</v>
      </c>
      <c r="F20" s="6" t="s">
        <v>452</v>
      </c>
      <c r="G20" s="6" t="s">
        <v>529</v>
      </c>
      <c r="H20" s="4" t="s">
        <v>530</v>
      </c>
      <c r="I20" s="4" t="s">
        <v>1003</v>
      </c>
      <c r="J20" s="6" t="s">
        <v>486</v>
      </c>
      <c r="K20" s="6" t="s">
        <v>2156</v>
      </c>
      <c r="L20" s="7">
        <f t="shared" si="0"/>
        <v>3.33</v>
      </c>
      <c r="M20" s="23"/>
      <c r="N20" s="23">
        <v>3.33</v>
      </c>
      <c r="O20" s="23"/>
      <c r="P20" s="1"/>
      <c r="Q20" s="1"/>
      <c r="R20" s="1"/>
      <c r="S20" s="1"/>
      <c r="T20" s="1"/>
      <c r="U20" s="1"/>
    </row>
    <row r="21" spans="1:21" ht="15">
      <c r="A21" s="2">
        <v>11</v>
      </c>
      <c r="B21" s="8">
        <v>22</v>
      </c>
      <c r="C21" s="6" t="s">
        <v>136</v>
      </c>
      <c r="D21" s="9">
        <v>0.9</v>
      </c>
      <c r="E21" s="14" t="s">
        <v>449</v>
      </c>
      <c r="F21" s="6" t="s">
        <v>468</v>
      </c>
      <c r="G21" s="6" t="s">
        <v>529</v>
      </c>
      <c r="H21" s="4" t="s">
        <v>530</v>
      </c>
      <c r="I21" s="4" t="s">
        <v>1003</v>
      </c>
      <c r="J21" s="6" t="s">
        <v>537</v>
      </c>
      <c r="K21" s="6" t="s">
        <v>2157</v>
      </c>
      <c r="L21" s="7">
        <f t="shared" si="0"/>
        <v>3</v>
      </c>
      <c r="M21" s="23"/>
      <c r="N21" s="23"/>
      <c r="O21" s="23">
        <v>3</v>
      </c>
      <c r="P21" s="1"/>
      <c r="Q21" s="1"/>
      <c r="R21" s="1"/>
      <c r="S21" s="1"/>
      <c r="T21" s="1"/>
      <c r="U21" s="1"/>
    </row>
    <row r="22" spans="1:21" ht="15">
      <c r="A22" s="234" t="s">
        <v>394</v>
      </c>
      <c r="B22" s="235"/>
      <c r="C22" s="6"/>
      <c r="D22" s="1217">
        <f>SUM(D11:D21)</f>
        <v>11.100000000000001</v>
      </c>
      <c r="E22" s="9"/>
      <c r="F22" s="9"/>
      <c r="G22" s="9"/>
      <c r="H22" s="9"/>
      <c r="I22" s="9"/>
      <c r="J22" s="9"/>
      <c r="K22" s="9"/>
      <c r="L22" s="1">
        <f aca="true" t="shared" si="1" ref="L22:U22">SUM(L11:L21)</f>
        <v>51.3</v>
      </c>
      <c r="M22" s="1">
        <f t="shared" si="1"/>
        <v>22.44</v>
      </c>
      <c r="N22" s="1">
        <f t="shared" si="1"/>
        <v>18.450000000000003</v>
      </c>
      <c r="O22" s="1">
        <f t="shared" si="1"/>
        <v>10.280000000000001</v>
      </c>
      <c r="P22" s="1">
        <f t="shared" si="1"/>
        <v>0</v>
      </c>
      <c r="Q22" s="1">
        <f t="shared" si="1"/>
        <v>0</v>
      </c>
      <c r="R22" s="1">
        <f t="shared" si="1"/>
        <v>0.13</v>
      </c>
      <c r="S22" s="1">
        <f t="shared" si="1"/>
        <v>0</v>
      </c>
      <c r="T22" s="1">
        <f t="shared" si="1"/>
        <v>0</v>
      </c>
      <c r="U22" s="1">
        <f t="shared" si="1"/>
        <v>0</v>
      </c>
    </row>
    <row r="23" spans="1:21" ht="14.25">
      <c r="A23" s="1219" t="s">
        <v>536</v>
      </c>
      <c r="B23" s="1220"/>
      <c r="C23" s="1220"/>
      <c r="D23" s="122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</row>
    <row r="24" spans="1:21" ht="15">
      <c r="A24" s="10">
        <v>1</v>
      </c>
      <c r="B24" s="11">
        <v>6</v>
      </c>
      <c r="C24" s="12" t="s">
        <v>2158</v>
      </c>
      <c r="D24" s="13">
        <v>1</v>
      </c>
      <c r="E24" s="14" t="s">
        <v>405</v>
      </c>
      <c r="F24" s="12" t="s">
        <v>452</v>
      </c>
      <c r="G24" s="12" t="s">
        <v>529</v>
      </c>
      <c r="H24" s="14" t="s">
        <v>530</v>
      </c>
      <c r="I24" s="4" t="s">
        <v>1003</v>
      </c>
      <c r="J24" s="12" t="s">
        <v>486</v>
      </c>
      <c r="K24" s="12" t="s">
        <v>2152</v>
      </c>
      <c r="L24" s="15">
        <f>SUM(M24:U24)</f>
        <v>5.68</v>
      </c>
      <c r="M24" s="16">
        <v>3.81</v>
      </c>
      <c r="N24" s="16">
        <v>1.87</v>
      </c>
      <c r="O24" s="17"/>
      <c r="P24" s="17"/>
      <c r="Q24" s="17"/>
      <c r="R24" s="17"/>
      <c r="S24" s="17"/>
      <c r="T24" s="17"/>
      <c r="U24" s="17"/>
    </row>
    <row r="25" spans="1:21" ht="15">
      <c r="A25" s="10">
        <v>2</v>
      </c>
      <c r="B25" s="11">
        <v>6</v>
      </c>
      <c r="C25" s="12" t="s">
        <v>548</v>
      </c>
      <c r="D25" s="13">
        <v>1</v>
      </c>
      <c r="E25" s="14" t="s">
        <v>405</v>
      </c>
      <c r="F25" s="12" t="s">
        <v>452</v>
      </c>
      <c r="G25" s="12" t="s">
        <v>529</v>
      </c>
      <c r="H25" s="14" t="s">
        <v>530</v>
      </c>
      <c r="I25" s="4" t="s">
        <v>1003</v>
      </c>
      <c r="J25" s="12" t="s">
        <v>486</v>
      </c>
      <c r="K25" s="12" t="s">
        <v>2152</v>
      </c>
      <c r="L25" s="15">
        <f aca="true" t="shared" si="2" ref="L25:L37">SUM(M25:U25)</f>
        <v>5.68</v>
      </c>
      <c r="M25" s="16">
        <v>3.81</v>
      </c>
      <c r="N25" s="16">
        <v>1.87</v>
      </c>
      <c r="O25" s="17"/>
      <c r="P25" s="17"/>
      <c r="Q25" s="17"/>
      <c r="R25" s="17"/>
      <c r="S25" s="17"/>
      <c r="T25" s="17"/>
      <c r="U25" s="17"/>
    </row>
    <row r="26" spans="1:21" ht="15">
      <c r="A26" s="10">
        <v>3</v>
      </c>
      <c r="B26" s="11">
        <v>26</v>
      </c>
      <c r="C26" s="12" t="s">
        <v>925</v>
      </c>
      <c r="D26" s="13">
        <v>0.6</v>
      </c>
      <c r="E26" s="14" t="s">
        <v>405</v>
      </c>
      <c r="F26" s="12" t="s">
        <v>452</v>
      </c>
      <c r="G26" s="12" t="s">
        <v>529</v>
      </c>
      <c r="H26" s="14" t="s">
        <v>530</v>
      </c>
      <c r="I26" s="4" t="s">
        <v>1003</v>
      </c>
      <c r="J26" s="12" t="s">
        <v>486</v>
      </c>
      <c r="K26" s="12" t="s">
        <v>2159</v>
      </c>
      <c r="L26" s="15">
        <f t="shared" si="2"/>
        <v>3.4499999999999997</v>
      </c>
      <c r="M26" s="16">
        <v>2.28</v>
      </c>
      <c r="N26" s="16">
        <v>1.12</v>
      </c>
      <c r="O26" s="17"/>
      <c r="P26" s="17"/>
      <c r="Q26" s="17"/>
      <c r="R26" s="17">
        <v>0.05</v>
      </c>
      <c r="S26" s="17"/>
      <c r="T26" s="17"/>
      <c r="U26" s="17"/>
    </row>
    <row r="27" spans="1:21" ht="15">
      <c r="A27" s="10">
        <v>4</v>
      </c>
      <c r="B27" s="11">
        <v>29</v>
      </c>
      <c r="C27" s="12" t="s">
        <v>964</v>
      </c>
      <c r="D27" s="13">
        <v>0.8</v>
      </c>
      <c r="E27" s="14" t="s">
        <v>405</v>
      </c>
      <c r="F27" s="12" t="s">
        <v>452</v>
      </c>
      <c r="G27" s="12" t="s">
        <v>529</v>
      </c>
      <c r="H27" s="14" t="s">
        <v>530</v>
      </c>
      <c r="I27" s="4" t="s">
        <v>1003</v>
      </c>
      <c r="J27" s="12" t="s">
        <v>486</v>
      </c>
      <c r="K27" s="12" t="s">
        <v>2159</v>
      </c>
      <c r="L27" s="15">
        <f t="shared" si="2"/>
        <v>4.61</v>
      </c>
      <c r="M27" s="16">
        <v>3.04</v>
      </c>
      <c r="N27" s="16">
        <v>1.5</v>
      </c>
      <c r="O27" s="17"/>
      <c r="P27" s="17"/>
      <c r="Q27" s="17"/>
      <c r="R27" s="17">
        <v>0.07</v>
      </c>
      <c r="S27" s="17"/>
      <c r="T27" s="17"/>
      <c r="U27" s="17"/>
    </row>
    <row r="28" spans="1:21" ht="15">
      <c r="A28" s="10">
        <v>5</v>
      </c>
      <c r="B28" s="11">
        <v>30</v>
      </c>
      <c r="C28" s="12" t="s">
        <v>427</v>
      </c>
      <c r="D28" s="13">
        <v>0.4</v>
      </c>
      <c r="E28" s="14" t="s">
        <v>405</v>
      </c>
      <c r="F28" s="12" t="s">
        <v>452</v>
      </c>
      <c r="G28" s="12" t="s">
        <v>529</v>
      </c>
      <c r="H28" s="14" t="s">
        <v>530</v>
      </c>
      <c r="I28" s="4" t="s">
        <v>1003</v>
      </c>
      <c r="J28" s="12" t="s">
        <v>486</v>
      </c>
      <c r="K28" s="12" t="s">
        <v>2159</v>
      </c>
      <c r="L28" s="15">
        <f t="shared" si="2"/>
        <v>2.3</v>
      </c>
      <c r="M28" s="16">
        <v>1.52</v>
      </c>
      <c r="N28" s="16">
        <v>0.75</v>
      </c>
      <c r="O28" s="17"/>
      <c r="P28" s="17"/>
      <c r="Q28" s="17"/>
      <c r="R28" s="17">
        <v>0.03</v>
      </c>
      <c r="S28" s="17"/>
      <c r="T28" s="17"/>
      <c r="U28" s="17"/>
    </row>
    <row r="29" spans="1:21" ht="15">
      <c r="A29" s="10">
        <v>6</v>
      </c>
      <c r="B29" s="11">
        <v>49</v>
      </c>
      <c r="C29" s="12" t="s">
        <v>539</v>
      </c>
      <c r="D29" s="13">
        <v>0.6</v>
      </c>
      <c r="E29" s="14" t="s">
        <v>405</v>
      </c>
      <c r="F29" s="12" t="s">
        <v>460</v>
      </c>
      <c r="G29" s="12" t="s">
        <v>529</v>
      </c>
      <c r="H29" s="14" t="s">
        <v>530</v>
      </c>
      <c r="I29" s="4" t="s">
        <v>1003</v>
      </c>
      <c r="J29" s="12" t="s">
        <v>486</v>
      </c>
      <c r="K29" s="12" t="s">
        <v>2160</v>
      </c>
      <c r="L29" s="15">
        <f t="shared" si="2"/>
        <v>3.41</v>
      </c>
      <c r="M29" s="16">
        <v>2.73</v>
      </c>
      <c r="N29" s="16"/>
      <c r="O29" s="17"/>
      <c r="P29" s="17"/>
      <c r="Q29" s="17"/>
      <c r="R29" s="17"/>
      <c r="S29" s="17"/>
      <c r="T29" s="17"/>
      <c r="U29" s="17">
        <v>0.68</v>
      </c>
    </row>
    <row r="30" spans="1:21" ht="15">
      <c r="A30" s="10">
        <v>7</v>
      </c>
      <c r="B30" s="11">
        <v>56</v>
      </c>
      <c r="C30" s="12" t="s">
        <v>133</v>
      </c>
      <c r="D30" s="13">
        <v>2.4</v>
      </c>
      <c r="E30" s="14" t="s">
        <v>405</v>
      </c>
      <c r="F30" s="12" t="s">
        <v>460</v>
      </c>
      <c r="G30" s="12" t="s">
        <v>529</v>
      </c>
      <c r="H30" s="14" t="s">
        <v>530</v>
      </c>
      <c r="I30" s="4" t="s">
        <v>1003</v>
      </c>
      <c r="J30" s="12" t="s">
        <v>486</v>
      </c>
      <c r="K30" s="12" t="s">
        <v>2161</v>
      </c>
      <c r="L30" s="15">
        <f t="shared" si="2"/>
        <v>13.64</v>
      </c>
      <c r="M30" s="16">
        <v>10.91</v>
      </c>
      <c r="N30" s="16">
        <v>2.73</v>
      </c>
      <c r="O30" s="17"/>
      <c r="P30" s="17"/>
      <c r="Q30" s="17"/>
      <c r="R30" s="17"/>
      <c r="S30" s="17"/>
      <c r="T30" s="17"/>
      <c r="U30" s="17"/>
    </row>
    <row r="31" spans="1:21" ht="15">
      <c r="A31" s="10">
        <v>8</v>
      </c>
      <c r="B31" s="11">
        <v>58</v>
      </c>
      <c r="C31" s="12" t="s">
        <v>337</v>
      </c>
      <c r="D31" s="13">
        <v>1</v>
      </c>
      <c r="E31" s="14" t="s">
        <v>405</v>
      </c>
      <c r="F31" s="12" t="s">
        <v>452</v>
      </c>
      <c r="G31" s="12" t="s">
        <v>529</v>
      </c>
      <c r="H31" s="14" t="s">
        <v>530</v>
      </c>
      <c r="I31" s="4" t="s">
        <v>1003</v>
      </c>
      <c r="J31" s="12" t="s">
        <v>486</v>
      </c>
      <c r="K31" s="12" t="s">
        <v>2159</v>
      </c>
      <c r="L31" s="15">
        <f t="shared" si="2"/>
        <v>5.76</v>
      </c>
      <c r="M31" s="16">
        <v>3.81</v>
      </c>
      <c r="N31" s="16">
        <v>1.87</v>
      </c>
      <c r="O31" s="17"/>
      <c r="P31" s="17"/>
      <c r="Q31" s="17"/>
      <c r="R31" s="17">
        <v>0.08</v>
      </c>
      <c r="S31" s="17"/>
      <c r="T31" s="17"/>
      <c r="U31" s="17"/>
    </row>
    <row r="32" spans="1:21" ht="15">
      <c r="A32" s="10">
        <v>9</v>
      </c>
      <c r="B32" s="11">
        <v>59</v>
      </c>
      <c r="C32" s="12" t="s">
        <v>1456</v>
      </c>
      <c r="D32" s="13">
        <v>0.9</v>
      </c>
      <c r="E32" s="14" t="s">
        <v>405</v>
      </c>
      <c r="F32" s="12" t="s">
        <v>452</v>
      </c>
      <c r="G32" s="12" t="s">
        <v>529</v>
      </c>
      <c r="H32" s="14" t="s">
        <v>530</v>
      </c>
      <c r="I32" s="4" t="s">
        <v>1003</v>
      </c>
      <c r="J32" s="12" t="s">
        <v>486</v>
      </c>
      <c r="K32" s="12" t="s">
        <v>2152</v>
      </c>
      <c r="L32" s="15">
        <f t="shared" si="2"/>
        <v>5.12</v>
      </c>
      <c r="M32" s="16">
        <v>3.43</v>
      </c>
      <c r="N32" s="16">
        <v>1.69</v>
      </c>
      <c r="O32" s="17"/>
      <c r="P32" s="17"/>
      <c r="Q32" s="17"/>
      <c r="R32" s="17"/>
      <c r="S32" s="17"/>
      <c r="T32" s="17"/>
      <c r="U32" s="17"/>
    </row>
    <row r="33" spans="1:21" ht="15">
      <c r="A33" s="10">
        <v>10</v>
      </c>
      <c r="B33" s="11">
        <v>60</v>
      </c>
      <c r="C33" s="12" t="s">
        <v>944</v>
      </c>
      <c r="D33" s="13">
        <v>1</v>
      </c>
      <c r="E33" s="14" t="s">
        <v>405</v>
      </c>
      <c r="F33" s="12" t="s">
        <v>452</v>
      </c>
      <c r="G33" s="12" t="s">
        <v>529</v>
      </c>
      <c r="H33" s="14" t="s">
        <v>530</v>
      </c>
      <c r="I33" s="4" t="s">
        <v>1003</v>
      </c>
      <c r="J33" s="12" t="s">
        <v>486</v>
      </c>
      <c r="K33" s="12" t="s">
        <v>2152</v>
      </c>
      <c r="L33" s="15">
        <f t="shared" si="2"/>
        <v>5.68</v>
      </c>
      <c r="M33" s="16">
        <v>3.81</v>
      </c>
      <c r="N33" s="16">
        <v>1.87</v>
      </c>
      <c r="O33" s="17"/>
      <c r="P33" s="17"/>
      <c r="Q33" s="17"/>
      <c r="R33" s="17"/>
      <c r="S33" s="17"/>
      <c r="T33" s="17"/>
      <c r="U33" s="17"/>
    </row>
    <row r="34" spans="1:21" ht="15">
      <c r="A34" s="10">
        <v>11</v>
      </c>
      <c r="B34" s="11">
        <v>2</v>
      </c>
      <c r="C34" s="12" t="s">
        <v>419</v>
      </c>
      <c r="D34" s="13">
        <v>1</v>
      </c>
      <c r="E34" s="14" t="s">
        <v>478</v>
      </c>
      <c r="F34" s="12" t="s">
        <v>452</v>
      </c>
      <c r="G34" s="12" t="s">
        <v>529</v>
      </c>
      <c r="H34" s="14" t="s">
        <v>530</v>
      </c>
      <c r="I34" s="4" t="s">
        <v>1003</v>
      </c>
      <c r="J34" s="12" t="s">
        <v>537</v>
      </c>
      <c r="K34" s="6" t="s">
        <v>2156</v>
      </c>
      <c r="L34" s="15">
        <f t="shared" si="2"/>
        <v>3.33</v>
      </c>
      <c r="M34" s="16"/>
      <c r="N34" s="16">
        <v>3.33</v>
      </c>
      <c r="O34" s="17"/>
      <c r="P34" s="17"/>
      <c r="Q34" s="17"/>
      <c r="R34" s="17"/>
      <c r="S34" s="17"/>
      <c r="T34" s="17"/>
      <c r="U34" s="17"/>
    </row>
    <row r="35" spans="1:21" ht="15">
      <c r="A35" s="10">
        <v>12</v>
      </c>
      <c r="B35" s="11">
        <v>6</v>
      </c>
      <c r="C35" s="12" t="s">
        <v>561</v>
      </c>
      <c r="D35" s="13">
        <v>0.6</v>
      </c>
      <c r="E35" s="14" t="s">
        <v>478</v>
      </c>
      <c r="F35" s="12" t="s">
        <v>452</v>
      </c>
      <c r="G35" s="12" t="s">
        <v>529</v>
      </c>
      <c r="H35" s="14" t="s">
        <v>530</v>
      </c>
      <c r="I35" s="4" t="s">
        <v>1003</v>
      </c>
      <c r="J35" s="12" t="s">
        <v>537</v>
      </c>
      <c r="K35" s="6" t="s">
        <v>2156</v>
      </c>
      <c r="L35" s="15">
        <f t="shared" si="2"/>
        <v>2</v>
      </c>
      <c r="M35" s="16"/>
      <c r="N35" s="16">
        <v>2</v>
      </c>
      <c r="O35" s="17"/>
      <c r="P35" s="17"/>
      <c r="Q35" s="17"/>
      <c r="R35" s="17"/>
      <c r="S35" s="17"/>
      <c r="T35" s="17"/>
      <c r="U35" s="17"/>
    </row>
    <row r="36" spans="1:21" ht="15">
      <c r="A36" s="10">
        <v>13</v>
      </c>
      <c r="B36" s="11">
        <v>60</v>
      </c>
      <c r="C36" s="12" t="s">
        <v>430</v>
      </c>
      <c r="D36" s="13">
        <v>1</v>
      </c>
      <c r="E36" s="14" t="s">
        <v>449</v>
      </c>
      <c r="F36" s="12" t="s">
        <v>468</v>
      </c>
      <c r="G36" s="12" t="s">
        <v>529</v>
      </c>
      <c r="H36" s="14" t="s">
        <v>2162</v>
      </c>
      <c r="I36" s="4" t="s">
        <v>1003</v>
      </c>
      <c r="J36" s="12" t="s">
        <v>537</v>
      </c>
      <c r="K36" s="6" t="s">
        <v>2157</v>
      </c>
      <c r="L36" s="15">
        <f t="shared" si="2"/>
        <v>3.33</v>
      </c>
      <c r="M36" s="16"/>
      <c r="N36" s="16"/>
      <c r="O36" s="17">
        <v>3.33</v>
      </c>
      <c r="P36" s="17"/>
      <c r="Q36" s="17"/>
      <c r="R36" s="17"/>
      <c r="S36" s="17"/>
      <c r="T36" s="17"/>
      <c r="U36" s="17"/>
    </row>
    <row r="37" spans="1:21" ht="15">
      <c r="A37" s="10">
        <v>14</v>
      </c>
      <c r="B37" s="11">
        <v>25</v>
      </c>
      <c r="C37" s="12" t="s">
        <v>434</v>
      </c>
      <c r="D37" s="13">
        <v>0.6</v>
      </c>
      <c r="E37" s="14" t="s">
        <v>405</v>
      </c>
      <c r="F37" s="12" t="s">
        <v>460</v>
      </c>
      <c r="G37" s="12" t="s">
        <v>529</v>
      </c>
      <c r="H37" s="14" t="s">
        <v>530</v>
      </c>
      <c r="I37" s="4" t="s">
        <v>1003</v>
      </c>
      <c r="J37" s="12" t="s">
        <v>486</v>
      </c>
      <c r="K37" s="12" t="s">
        <v>2152</v>
      </c>
      <c r="L37" s="15">
        <f t="shared" si="2"/>
        <v>3.4</v>
      </c>
      <c r="M37" s="16">
        <v>2.28</v>
      </c>
      <c r="N37" s="16">
        <v>1.12</v>
      </c>
      <c r="O37" s="17"/>
      <c r="P37" s="17"/>
      <c r="Q37" s="17"/>
      <c r="R37" s="17"/>
      <c r="S37" s="17"/>
      <c r="T37" s="17"/>
      <c r="U37" s="17"/>
    </row>
    <row r="38" spans="1:21" ht="15">
      <c r="A38" s="234" t="s">
        <v>394</v>
      </c>
      <c r="B38" s="239"/>
      <c r="C38" s="41"/>
      <c r="D38" s="1221">
        <f>SUM(D24:D37)</f>
        <v>12.9</v>
      </c>
      <c r="E38" s="42"/>
      <c r="F38" s="42"/>
      <c r="G38" s="42"/>
      <c r="H38" s="42"/>
      <c r="I38" s="42"/>
      <c r="J38" s="42"/>
      <c r="K38" s="42"/>
      <c r="L38" s="1218">
        <f aca="true" t="shared" si="3" ref="L38:U38">SUM(L24:L36)</f>
        <v>63.98999999999999</v>
      </c>
      <c r="M38" s="1218">
        <f t="shared" si="3"/>
        <v>39.150000000000006</v>
      </c>
      <c r="N38" s="1218">
        <f t="shared" si="3"/>
        <v>20.6</v>
      </c>
      <c r="O38" s="20">
        <f t="shared" si="3"/>
        <v>3.33</v>
      </c>
      <c r="P38" s="20">
        <f t="shared" si="3"/>
        <v>0</v>
      </c>
      <c r="Q38" s="20">
        <f t="shared" si="3"/>
        <v>0</v>
      </c>
      <c r="R38" s="20">
        <f t="shared" si="3"/>
        <v>0.23000000000000004</v>
      </c>
      <c r="S38" s="20">
        <f t="shared" si="3"/>
        <v>0</v>
      </c>
      <c r="T38" s="20">
        <f t="shared" si="3"/>
        <v>0</v>
      </c>
      <c r="U38" s="20">
        <f t="shared" si="3"/>
        <v>0.68</v>
      </c>
    </row>
    <row r="39" spans="1:21" ht="14.25">
      <c r="A39" s="1219" t="s">
        <v>540</v>
      </c>
      <c r="B39" s="1220"/>
      <c r="C39" s="1220"/>
      <c r="D39" s="1220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7"/>
    </row>
    <row r="40" spans="1:21" ht="15">
      <c r="A40" s="10">
        <v>1</v>
      </c>
      <c r="B40" s="11">
        <v>11</v>
      </c>
      <c r="C40" s="12" t="s">
        <v>475</v>
      </c>
      <c r="D40" s="13">
        <v>0.9</v>
      </c>
      <c r="E40" s="14" t="s">
        <v>405</v>
      </c>
      <c r="F40" s="12" t="s">
        <v>452</v>
      </c>
      <c r="G40" s="12" t="s">
        <v>529</v>
      </c>
      <c r="H40" s="14" t="s">
        <v>530</v>
      </c>
      <c r="I40" s="4" t="s">
        <v>1003</v>
      </c>
      <c r="J40" s="12" t="s">
        <v>486</v>
      </c>
      <c r="K40" s="12" t="s">
        <v>2159</v>
      </c>
      <c r="L40" s="15">
        <f>SUM(M40:U40)</f>
        <v>5.28</v>
      </c>
      <c r="M40" s="16">
        <v>3.43</v>
      </c>
      <c r="N40" s="16">
        <v>1.78</v>
      </c>
      <c r="O40" s="17"/>
      <c r="P40" s="17"/>
      <c r="Q40" s="17"/>
      <c r="R40" s="17">
        <v>0.07</v>
      </c>
      <c r="S40" s="17"/>
      <c r="T40" s="17"/>
      <c r="U40" s="17"/>
    </row>
    <row r="41" spans="1:21" ht="15">
      <c r="A41" s="10">
        <v>2</v>
      </c>
      <c r="B41" s="11">
        <v>12</v>
      </c>
      <c r="C41" s="12" t="s">
        <v>2163</v>
      </c>
      <c r="D41" s="13">
        <v>0.9</v>
      </c>
      <c r="E41" s="14" t="s">
        <v>405</v>
      </c>
      <c r="F41" s="12" t="s">
        <v>452</v>
      </c>
      <c r="G41" s="12" t="s">
        <v>529</v>
      </c>
      <c r="H41" s="14" t="s">
        <v>530</v>
      </c>
      <c r="I41" s="4" t="s">
        <v>1003</v>
      </c>
      <c r="J41" s="12" t="s">
        <v>483</v>
      </c>
      <c r="K41" s="12" t="s">
        <v>2152</v>
      </c>
      <c r="L41" s="15">
        <f aca="true" t="shared" si="4" ref="L41:L59">SUM(M41:U41)</f>
        <v>5.12</v>
      </c>
      <c r="M41" s="16">
        <v>3.43</v>
      </c>
      <c r="N41" s="16">
        <v>1.69</v>
      </c>
      <c r="O41" s="17"/>
      <c r="P41" s="17"/>
      <c r="Q41" s="17"/>
      <c r="R41" s="17"/>
      <c r="S41" s="17"/>
      <c r="T41" s="17"/>
      <c r="U41" s="17"/>
    </row>
    <row r="42" spans="1:21" ht="15">
      <c r="A42" s="10">
        <v>3</v>
      </c>
      <c r="B42" s="11">
        <v>21</v>
      </c>
      <c r="C42" s="12" t="s">
        <v>552</v>
      </c>
      <c r="D42" s="13">
        <v>2.4</v>
      </c>
      <c r="E42" s="14" t="s">
        <v>405</v>
      </c>
      <c r="F42" s="12" t="s">
        <v>452</v>
      </c>
      <c r="G42" s="12" t="s">
        <v>529</v>
      </c>
      <c r="H42" s="14" t="s">
        <v>530</v>
      </c>
      <c r="I42" s="4" t="s">
        <v>1003</v>
      </c>
      <c r="J42" s="12" t="s">
        <v>486</v>
      </c>
      <c r="K42" s="12" t="s">
        <v>2152</v>
      </c>
      <c r="L42" s="15">
        <f t="shared" si="4"/>
        <v>13.63</v>
      </c>
      <c r="M42" s="16">
        <v>9.13</v>
      </c>
      <c r="N42" s="16">
        <v>4.5</v>
      </c>
      <c r="O42" s="17"/>
      <c r="P42" s="17"/>
      <c r="Q42" s="17"/>
      <c r="R42" s="17"/>
      <c r="S42" s="17"/>
      <c r="T42" s="17"/>
      <c r="U42" s="17"/>
    </row>
    <row r="43" spans="1:21" ht="15">
      <c r="A43" s="10">
        <v>4</v>
      </c>
      <c r="B43" s="11">
        <v>22</v>
      </c>
      <c r="C43" s="12" t="s">
        <v>921</v>
      </c>
      <c r="D43" s="13">
        <v>0.8</v>
      </c>
      <c r="E43" s="14" t="s">
        <v>405</v>
      </c>
      <c r="F43" s="12" t="s">
        <v>452</v>
      </c>
      <c r="G43" s="12" t="s">
        <v>529</v>
      </c>
      <c r="H43" s="14" t="s">
        <v>530</v>
      </c>
      <c r="I43" s="4" t="s">
        <v>1003</v>
      </c>
      <c r="J43" s="12" t="s">
        <v>486</v>
      </c>
      <c r="K43" s="12" t="s">
        <v>2152</v>
      </c>
      <c r="L43" s="15">
        <f t="shared" si="4"/>
        <v>3.97</v>
      </c>
      <c r="M43" s="16">
        <v>2.66</v>
      </c>
      <c r="N43" s="16">
        <v>1.31</v>
      </c>
      <c r="O43" s="17"/>
      <c r="P43" s="17"/>
      <c r="Q43" s="17"/>
      <c r="R43" s="17"/>
      <c r="S43" s="17"/>
      <c r="T43" s="17"/>
      <c r="U43" s="17"/>
    </row>
    <row r="44" spans="1:21" ht="15">
      <c r="A44" s="10">
        <v>5</v>
      </c>
      <c r="B44" s="11">
        <v>22</v>
      </c>
      <c r="C44" s="12" t="s">
        <v>935</v>
      </c>
      <c r="D44" s="13">
        <v>0.7</v>
      </c>
      <c r="E44" s="14" t="s">
        <v>405</v>
      </c>
      <c r="F44" s="12" t="s">
        <v>452</v>
      </c>
      <c r="G44" s="12" t="s">
        <v>529</v>
      </c>
      <c r="H44" s="14" t="s">
        <v>530</v>
      </c>
      <c r="I44" s="4" t="s">
        <v>1003</v>
      </c>
      <c r="J44" s="12" t="s">
        <v>486</v>
      </c>
      <c r="K44" s="12" t="s">
        <v>2152</v>
      </c>
      <c r="L44" s="15">
        <f t="shared" si="4"/>
        <v>3.97</v>
      </c>
      <c r="M44" s="16">
        <v>2.66</v>
      </c>
      <c r="N44" s="16">
        <v>1.31</v>
      </c>
      <c r="O44" s="17"/>
      <c r="P44" s="17"/>
      <c r="Q44" s="17"/>
      <c r="R44" s="17"/>
      <c r="S44" s="17"/>
      <c r="T44" s="17"/>
      <c r="U44" s="17"/>
    </row>
    <row r="45" spans="1:21" ht="15">
      <c r="A45" s="10">
        <v>6</v>
      </c>
      <c r="B45" s="11">
        <v>22</v>
      </c>
      <c r="C45" s="12" t="s">
        <v>548</v>
      </c>
      <c r="D45" s="13">
        <v>0.7</v>
      </c>
      <c r="E45" s="14" t="s">
        <v>405</v>
      </c>
      <c r="F45" s="12" t="s">
        <v>452</v>
      </c>
      <c r="G45" s="12" t="s">
        <v>529</v>
      </c>
      <c r="H45" s="14" t="s">
        <v>530</v>
      </c>
      <c r="I45" s="4" t="s">
        <v>1003</v>
      </c>
      <c r="J45" s="12" t="s">
        <v>486</v>
      </c>
      <c r="K45" s="12" t="s">
        <v>2152</v>
      </c>
      <c r="L45" s="15">
        <f t="shared" si="4"/>
        <v>5.12</v>
      </c>
      <c r="M45" s="16">
        <v>3.43</v>
      </c>
      <c r="N45" s="16">
        <v>1.69</v>
      </c>
      <c r="O45" s="17"/>
      <c r="P45" s="17"/>
      <c r="Q45" s="17"/>
      <c r="R45" s="17"/>
      <c r="S45" s="17"/>
      <c r="T45" s="17"/>
      <c r="U45" s="17"/>
    </row>
    <row r="46" spans="1:21" ht="15">
      <c r="A46" s="10">
        <v>7</v>
      </c>
      <c r="B46" s="11">
        <v>24</v>
      </c>
      <c r="C46" s="12" t="s">
        <v>2163</v>
      </c>
      <c r="D46" s="13">
        <v>0.9</v>
      </c>
      <c r="E46" s="14" t="s">
        <v>405</v>
      </c>
      <c r="F46" s="12" t="s">
        <v>452</v>
      </c>
      <c r="G46" s="12" t="s">
        <v>529</v>
      </c>
      <c r="H46" s="14" t="s">
        <v>530</v>
      </c>
      <c r="I46" s="4" t="s">
        <v>1003</v>
      </c>
      <c r="J46" s="12" t="s">
        <v>486</v>
      </c>
      <c r="K46" s="12" t="s">
        <v>2152</v>
      </c>
      <c r="L46" s="15">
        <f t="shared" si="4"/>
        <v>5.12</v>
      </c>
      <c r="M46" s="16">
        <v>3.43</v>
      </c>
      <c r="N46" s="16">
        <v>1.69</v>
      </c>
      <c r="O46" s="17"/>
      <c r="P46" s="17"/>
      <c r="Q46" s="17"/>
      <c r="R46" s="17"/>
      <c r="S46" s="17"/>
      <c r="T46" s="17"/>
      <c r="U46" s="17"/>
    </row>
    <row r="47" spans="1:21" ht="15">
      <c r="A47" s="10">
        <v>8</v>
      </c>
      <c r="B47" s="11">
        <v>31</v>
      </c>
      <c r="C47" s="12" t="s">
        <v>1457</v>
      </c>
      <c r="D47" s="13">
        <v>0.9</v>
      </c>
      <c r="E47" s="14" t="s">
        <v>405</v>
      </c>
      <c r="F47" s="12" t="s">
        <v>452</v>
      </c>
      <c r="G47" s="12" t="s">
        <v>529</v>
      </c>
      <c r="H47" s="14" t="s">
        <v>530</v>
      </c>
      <c r="I47" s="4" t="s">
        <v>1003</v>
      </c>
      <c r="J47" s="12" t="s">
        <v>486</v>
      </c>
      <c r="K47" s="12" t="s">
        <v>2152</v>
      </c>
      <c r="L47" s="15">
        <f t="shared" si="4"/>
        <v>5.12</v>
      </c>
      <c r="M47" s="16">
        <v>3.43</v>
      </c>
      <c r="N47" s="16">
        <v>1.69</v>
      </c>
      <c r="O47" s="17"/>
      <c r="P47" s="17"/>
      <c r="Q47" s="17"/>
      <c r="R47" s="17"/>
      <c r="S47" s="17"/>
      <c r="T47" s="17"/>
      <c r="U47" s="17"/>
    </row>
    <row r="48" spans="1:21" ht="15">
      <c r="A48" s="10">
        <v>9</v>
      </c>
      <c r="B48" s="11">
        <v>36</v>
      </c>
      <c r="C48" s="12" t="s">
        <v>930</v>
      </c>
      <c r="D48" s="13">
        <v>1</v>
      </c>
      <c r="E48" s="14" t="s">
        <v>405</v>
      </c>
      <c r="F48" s="12" t="s">
        <v>452</v>
      </c>
      <c r="G48" s="12" t="s">
        <v>529</v>
      </c>
      <c r="H48" s="14" t="s">
        <v>530</v>
      </c>
      <c r="I48" s="4" t="s">
        <v>1003</v>
      </c>
      <c r="J48" s="12" t="s">
        <v>486</v>
      </c>
      <c r="K48" s="12" t="s">
        <v>2152</v>
      </c>
      <c r="L48" s="15">
        <f t="shared" si="4"/>
        <v>5.68</v>
      </c>
      <c r="M48" s="16">
        <v>3.81</v>
      </c>
      <c r="N48" s="16">
        <v>1.87</v>
      </c>
      <c r="O48" s="17"/>
      <c r="P48" s="17"/>
      <c r="Q48" s="17"/>
      <c r="R48" s="17"/>
      <c r="S48" s="17"/>
      <c r="T48" s="17"/>
      <c r="U48" s="17"/>
    </row>
    <row r="49" spans="1:21" ht="15">
      <c r="A49" s="10">
        <v>10</v>
      </c>
      <c r="B49" s="11">
        <v>37</v>
      </c>
      <c r="C49" s="12" t="s">
        <v>561</v>
      </c>
      <c r="D49" s="13">
        <v>0.8</v>
      </c>
      <c r="E49" s="14" t="s">
        <v>405</v>
      </c>
      <c r="F49" s="12" t="s">
        <v>452</v>
      </c>
      <c r="G49" s="12" t="s">
        <v>529</v>
      </c>
      <c r="H49" s="14" t="s">
        <v>530</v>
      </c>
      <c r="I49" s="4" t="s">
        <v>1003</v>
      </c>
      <c r="J49" s="12" t="s">
        <v>486</v>
      </c>
      <c r="K49" s="12" t="s">
        <v>2152</v>
      </c>
      <c r="L49" s="15">
        <f t="shared" si="4"/>
        <v>4.54</v>
      </c>
      <c r="M49" s="16">
        <v>3.04</v>
      </c>
      <c r="N49" s="16">
        <v>1.5</v>
      </c>
      <c r="O49" s="17"/>
      <c r="P49" s="17"/>
      <c r="Q49" s="17"/>
      <c r="R49" s="17"/>
      <c r="S49" s="17"/>
      <c r="T49" s="17"/>
      <c r="U49" s="17"/>
    </row>
    <row r="50" spans="1:21" ht="15">
      <c r="A50" s="10">
        <v>11</v>
      </c>
      <c r="B50" s="11">
        <v>37</v>
      </c>
      <c r="C50" s="12" t="s">
        <v>2164</v>
      </c>
      <c r="D50" s="13">
        <v>0.9</v>
      </c>
      <c r="E50" s="14" t="s">
        <v>405</v>
      </c>
      <c r="F50" s="12" t="s">
        <v>452</v>
      </c>
      <c r="G50" s="12" t="s">
        <v>529</v>
      </c>
      <c r="H50" s="14" t="s">
        <v>530</v>
      </c>
      <c r="I50" s="4" t="s">
        <v>1003</v>
      </c>
      <c r="J50" s="12" t="s">
        <v>486</v>
      </c>
      <c r="K50" s="12" t="s">
        <v>2152</v>
      </c>
      <c r="L50" s="15">
        <f t="shared" si="4"/>
        <v>5.12</v>
      </c>
      <c r="M50" s="16">
        <v>3.43</v>
      </c>
      <c r="N50" s="16">
        <v>1.69</v>
      </c>
      <c r="O50" s="17"/>
      <c r="P50" s="17"/>
      <c r="Q50" s="17"/>
      <c r="R50" s="17"/>
      <c r="S50" s="17"/>
      <c r="T50" s="17"/>
      <c r="U50" s="17"/>
    </row>
    <row r="51" spans="1:21" ht="15">
      <c r="A51" s="10">
        <v>12</v>
      </c>
      <c r="B51" s="11">
        <v>40</v>
      </c>
      <c r="C51" s="12" t="s">
        <v>937</v>
      </c>
      <c r="D51" s="13">
        <v>0.9</v>
      </c>
      <c r="E51" s="14" t="s">
        <v>405</v>
      </c>
      <c r="F51" s="12" t="s">
        <v>452</v>
      </c>
      <c r="G51" s="12" t="s">
        <v>529</v>
      </c>
      <c r="H51" s="14" t="s">
        <v>530</v>
      </c>
      <c r="I51" s="4" t="s">
        <v>1003</v>
      </c>
      <c r="J51" s="12" t="s">
        <v>486</v>
      </c>
      <c r="K51" s="12" t="s">
        <v>2159</v>
      </c>
      <c r="L51" s="15">
        <f t="shared" si="4"/>
        <v>5.19</v>
      </c>
      <c r="M51" s="16">
        <v>3.43</v>
      </c>
      <c r="N51" s="16">
        <v>1.69</v>
      </c>
      <c r="O51" s="17"/>
      <c r="P51" s="17"/>
      <c r="Q51" s="17"/>
      <c r="R51" s="17">
        <v>0.07</v>
      </c>
      <c r="S51" s="17"/>
      <c r="T51" s="17"/>
      <c r="U51" s="17"/>
    </row>
    <row r="52" spans="1:21" ht="15">
      <c r="A52" s="10">
        <v>13</v>
      </c>
      <c r="B52" s="11">
        <v>40</v>
      </c>
      <c r="C52" s="12" t="s">
        <v>557</v>
      </c>
      <c r="D52" s="13">
        <v>0.7</v>
      </c>
      <c r="E52" s="14" t="s">
        <v>405</v>
      </c>
      <c r="F52" s="12" t="s">
        <v>452</v>
      </c>
      <c r="G52" s="12" t="s">
        <v>529</v>
      </c>
      <c r="H52" s="14" t="s">
        <v>530</v>
      </c>
      <c r="I52" s="4" t="s">
        <v>1003</v>
      </c>
      <c r="J52" s="12" t="s">
        <v>486</v>
      </c>
      <c r="K52" s="12" t="s">
        <v>2159</v>
      </c>
      <c r="L52" s="15">
        <f t="shared" si="4"/>
        <v>4.0200000000000005</v>
      </c>
      <c r="M52" s="16">
        <v>2.66</v>
      </c>
      <c r="N52" s="16">
        <v>1.31</v>
      </c>
      <c r="O52" s="17"/>
      <c r="P52" s="17"/>
      <c r="Q52" s="17"/>
      <c r="R52" s="17">
        <v>0.05</v>
      </c>
      <c r="S52" s="17"/>
      <c r="T52" s="17"/>
      <c r="U52" s="17"/>
    </row>
    <row r="53" spans="1:21" ht="15">
      <c r="A53" s="10">
        <v>14</v>
      </c>
      <c r="B53" s="11">
        <v>42</v>
      </c>
      <c r="C53" s="12" t="s">
        <v>2165</v>
      </c>
      <c r="D53" s="13">
        <v>1</v>
      </c>
      <c r="E53" s="14" t="s">
        <v>405</v>
      </c>
      <c r="F53" s="12" t="s">
        <v>452</v>
      </c>
      <c r="G53" s="12" t="s">
        <v>529</v>
      </c>
      <c r="H53" s="14" t="s">
        <v>530</v>
      </c>
      <c r="I53" s="4" t="s">
        <v>1003</v>
      </c>
      <c r="J53" s="12" t="s">
        <v>486</v>
      </c>
      <c r="K53" s="12" t="s">
        <v>2152</v>
      </c>
      <c r="L53" s="15">
        <f t="shared" si="4"/>
        <v>5.68</v>
      </c>
      <c r="M53" s="16">
        <v>3.81</v>
      </c>
      <c r="N53" s="16">
        <v>1.87</v>
      </c>
      <c r="O53" s="17"/>
      <c r="P53" s="17"/>
      <c r="Q53" s="17"/>
      <c r="R53" s="17"/>
      <c r="S53" s="17"/>
      <c r="T53" s="17"/>
      <c r="U53" s="17"/>
    </row>
    <row r="54" spans="1:21" ht="15">
      <c r="A54" s="10">
        <v>15</v>
      </c>
      <c r="B54" s="11">
        <v>44</v>
      </c>
      <c r="C54" s="12" t="s">
        <v>944</v>
      </c>
      <c r="D54" s="13">
        <v>1</v>
      </c>
      <c r="E54" s="14" t="s">
        <v>405</v>
      </c>
      <c r="F54" s="12" t="s">
        <v>452</v>
      </c>
      <c r="G54" s="12" t="s">
        <v>529</v>
      </c>
      <c r="H54" s="14" t="s">
        <v>530</v>
      </c>
      <c r="I54" s="4" t="s">
        <v>1003</v>
      </c>
      <c r="J54" s="12" t="s">
        <v>486</v>
      </c>
      <c r="K54" s="12" t="s">
        <v>2159</v>
      </c>
      <c r="L54" s="15">
        <f t="shared" si="4"/>
        <v>5.76</v>
      </c>
      <c r="M54" s="16">
        <v>3.81</v>
      </c>
      <c r="N54" s="16">
        <v>1.87</v>
      </c>
      <c r="O54" s="17"/>
      <c r="P54" s="17"/>
      <c r="Q54" s="17"/>
      <c r="R54" s="17">
        <v>0.08</v>
      </c>
      <c r="S54" s="17"/>
      <c r="T54" s="17"/>
      <c r="U54" s="17"/>
    </row>
    <row r="55" spans="1:21" ht="15">
      <c r="A55" s="10">
        <v>16</v>
      </c>
      <c r="B55" s="11">
        <v>50</v>
      </c>
      <c r="C55" s="12" t="s">
        <v>554</v>
      </c>
      <c r="D55" s="13">
        <v>0.7</v>
      </c>
      <c r="E55" s="14" t="s">
        <v>405</v>
      </c>
      <c r="F55" s="12" t="s">
        <v>452</v>
      </c>
      <c r="G55" s="12" t="s">
        <v>529</v>
      </c>
      <c r="H55" s="14" t="s">
        <v>530</v>
      </c>
      <c r="I55" s="4" t="s">
        <v>1003</v>
      </c>
      <c r="J55" s="12" t="s">
        <v>486</v>
      </c>
      <c r="K55" s="12" t="s">
        <v>2159</v>
      </c>
      <c r="L55" s="15">
        <f t="shared" si="4"/>
        <v>4.0200000000000005</v>
      </c>
      <c r="M55" s="16">
        <v>2.66</v>
      </c>
      <c r="N55" s="16">
        <v>1.31</v>
      </c>
      <c r="O55" s="17"/>
      <c r="P55" s="17"/>
      <c r="Q55" s="17"/>
      <c r="R55" s="17">
        <v>0.05</v>
      </c>
      <c r="S55" s="17"/>
      <c r="T55" s="17"/>
      <c r="U55" s="17"/>
    </row>
    <row r="56" spans="1:21" ht="15">
      <c r="A56" s="10">
        <v>17</v>
      </c>
      <c r="B56" s="11">
        <v>53</v>
      </c>
      <c r="C56" s="12" t="s">
        <v>952</v>
      </c>
      <c r="D56" s="13">
        <v>0.9</v>
      </c>
      <c r="E56" s="14" t="s">
        <v>478</v>
      </c>
      <c r="F56" s="12" t="s">
        <v>452</v>
      </c>
      <c r="G56" s="12" t="s">
        <v>529</v>
      </c>
      <c r="H56" s="14" t="s">
        <v>530</v>
      </c>
      <c r="I56" s="4" t="s">
        <v>1003</v>
      </c>
      <c r="J56" s="12" t="s">
        <v>537</v>
      </c>
      <c r="K56" s="6" t="s">
        <v>2156</v>
      </c>
      <c r="L56" s="15">
        <f t="shared" si="4"/>
        <v>3</v>
      </c>
      <c r="M56" s="16"/>
      <c r="N56" s="16">
        <v>3</v>
      </c>
      <c r="O56" s="17"/>
      <c r="P56" s="17"/>
      <c r="Q56" s="17"/>
      <c r="R56" s="17"/>
      <c r="S56" s="17"/>
      <c r="T56" s="17"/>
      <c r="U56" s="17"/>
    </row>
    <row r="57" spans="1:21" ht="15">
      <c r="A57" s="10">
        <v>18</v>
      </c>
      <c r="B57" s="11">
        <v>41</v>
      </c>
      <c r="C57" s="12" t="s">
        <v>435</v>
      </c>
      <c r="D57" s="13">
        <v>1</v>
      </c>
      <c r="E57" s="14" t="s">
        <v>478</v>
      </c>
      <c r="F57" s="12" t="s">
        <v>452</v>
      </c>
      <c r="G57" s="12" t="s">
        <v>529</v>
      </c>
      <c r="H57" s="14" t="s">
        <v>530</v>
      </c>
      <c r="I57" s="4" t="s">
        <v>1003</v>
      </c>
      <c r="J57" s="12" t="s">
        <v>537</v>
      </c>
      <c r="K57" s="6" t="s">
        <v>2156</v>
      </c>
      <c r="L57" s="15">
        <f t="shared" si="4"/>
        <v>3.33</v>
      </c>
      <c r="M57" s="16"/>
      <c r="N57" s="16">
        <v>3.33</v>
      </c>
      <c r="O57" s="17"/>
      <c r="P57" s="17"/>
      <c r="Q57" s="17"/>
      <c r="R57" s="17"/>
      <c r="S57" s="17"/>
      <c r="T57" s="17"/>
      <c r="U57" s="17"/>
    </row>
    <row r="58" spans="1:21" ht="15">
      <c r="A58" s="10">
        <v>19</v>
      </c>
      <c r="B58" s="11">
        <v>41</v>
      </c>
      <c r="C58" s="12" t="s">
        <v>937</v>
      </c>
      <c r="D58" s="13">
        <v>0.5</v>
      </c>
      <c r="E58" s="14" t="s">
        <v>478</v>
      </c>
      <c r="F58" s="12" t="s">
        <v>452</v>
      </c>
      <c r="G58" s="12" t="s">
        <v>529</v>
      </c>
      <c r="H58" s="14" t="s">
        <v>530</v>
      </c>
      <c r="I58" s="4" t="s">
        <v>1003</v>
      </c>
      <c r="J58" s="12" t="s">
        <v>537</v>
      </c>
      <c r="K58" s="6" t="s">
        <v>2156</v>
      </c>
      <c r="L58" s="15">
        <f t="shared" si="4"/>
        <v>1.67</v>
      </c>
      <c r="M58" s="16"/>
      <c r="N58" s="16">
        <v>1.67</v>
      </c>
      <c r="O58" s="17"/>
      <c r="P58" s="17"/>
      <c r="Q58" s="17"/>
      <c r="R58" s="17"/>
      <c r="S58" s="17"/>
      <c r="T58" s="17"/>
      <c r="U58" s="17"/>
    </row>
    <row r="59" spans="1:21" ht="15">
      <c r="A59" s="10">
        <v>20</v>
      </c>
      <c r="B59" s="11">
        <v>16</v>
      </c>
      <c r="C59" s="12" t="s">
        <v>427</v>
      </c>
      <c r="D59" s="13">
        <v>0.6</v>
      </c>
      <c r="E59" s="14" t="s">
        <v>405</v>
      </c>
      <c r="F59" s="12" t="s">
        <v>452</v>
      </c>
      <c r="G59" s="12" t="s">
        <v>529</v>
      </c>
      <c r="H59" s="14" t="s">
        <v>530</v>
      </c>
      <c r="I59" s="4" t="s">
        <v>1003</v>
      </c>
      <c r="J59" s="12" t="s">
        <v>486</v>
      </c>
      <c r="K59" s="12" t="s">
        <v>2152</v>
      </c>
      <c r="L59" s="15">
        <f t="shared" si="4"/>
        <v>3.4</v>
      </c>
      <c r="M59" s="16">
        <v>2.28</v>
      </c>
      <c r="N59" s="16">
        <v>1.12</v>
      </c>
      <c r="O59" s="17"/>
      <c r="P59" s="17"/>
      <c r="Q59" s="17"/>
      <c r="R59" s="17"/>
      <c r="S59" s="17"/>
      <c r="T59" s="17"/>
      <c r="U59" s="17"/>
    </row>
    <row r="60" spans="1:21" ht="15">
      <c r="A60" s="234" t="s">
        <v>394</v>
      </c>
      <c r="B60" s="235"/>
      <c r="C60" s="18"/>
      <c r="D60" s="1217">
        <f>SUM(D40:D59)</f>
        <v>18.200000000000003</v>
      </c>
      <c r="E60" s="19"/>
      <c r="F60" s="19"/>
      <c r="G60" s="19"/>
      <c r="H60" s="19"/>
      <c r="I60" s="19"/>
      <c r="J60" s="19"/>
      <c r="K60" s="19"/>
      <c r="L60" s="20">
        <f aca="true" t="shared" si="5" ref="L60:U60">SUM(L40:L59)</f>
        <v>98.73999999999998</v>
      </c>
      <c r="M60" s="20">
        <f t="shared" si="5"/>
        <v>60.53</v>
      </c>
      <c r="N60" s="20">
        <f t="shared" si="5"/>
        <v>37.89</v>
      </c>
      <c r="O60" s="20">
        <f t="shared" si="5"/>
        <v>0</v>
      </c>
      <c r="P60" s="20">
        <f t="shared" si="5"/>
        <v>0</v>
      </c>
      <c r="Q60" s="20">
        <f t="shared" si="5"/>
        <v>0</v>
      </c>
      <c r="R60" s="20">
        <f t="shared" si="5"/>
        <v>0.32</v>
      </c>
      <c r="S60" s="20">
        <f t="shared" si="5"/>
        <v>0</v>
      </c>
      <c r="T60" s="20">
        <f t="shared" si="5"/>
        <v>0</v>
      </c>
      <c r="U60" s="20">
        <f t="shared" si="5"/>
        <v>0</v>
      </c>
    </row>
    <row r="61" spans="1:21" ht="14.25">
      <c r="A61" s="1219" t="s">
        <v>544</v>
      </c>
      <c r="B61" s="1220"/>
      <c r="C61" s="1220"/>
      <c r="D61" s="1220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0"/>
    </row>
    <row r="62" spans="1:21" ht="15">
      <c r="A62" s="10">
        <v>1</v>
      </c>
      <c r="B62" s="11">
        <v>5</v>
      </c>
      <c r="C62" s="12" t="s">
        <v>932</v>
      </c>
      <c r="D62" s="13">
        <v>1</v>
      </c>
      <c r="E62" s="14" t="s">
        <v>405</v>
      </c>
      <c r="F62" s="12" t="s">
        <v>452</v>
      </c>
      <c r="G62" s="12" t="s">
        <v>529</v>
      </c>
      <c r="H62" s="14" t="s">
        <v>530</v>
      </c>
      <c r="I62" s="4" t="s">
        <v>1003</v>
      </c>
      <c r="J62" s="12" t="s">
        <v>486</v>
      </c>
      <c r="K62" s="12" t="s">
        <v>2152</v>
      </c>
      <c r="L62" s="15">
        <f>SUM(M62:U62)</f>
        <v>5.68</v>
      </c>
      <c r="M62" s="15">
        <v>3.81</v>
      </c>
      <c r="N62" s="15">
        <v>1.87</v>
      </c>
      <c r="O62" s="238"/>
      <c r="P62" s="17"/>
      <c r="Q62" s="17"/>
      <c r="R62" s="17"/>
      <c r="S62" s="17"/>
      <c r="T62" s="17"/>
      <c r="U62" s="17"/>
    </row>
    <row r="63" spans="1:21" ht="15">
      <c r="A63" s="10">
        <v>2</v>
      </c>
      <c r="B63" s="11">
        <v>7</v>
      </c>
      <c r="C63" s="12" t="s">
        <v>563</v>
      </c>
      <c r="D63" s="13">
        <v>1</v>
      </c>
      <c r="E63" s="14" t="s">
        <v>405</v>
      </c>
      <c r="F63" s="12" t="s">
        <v>281</v>
      </c>
      <c r="G63" s="12" t="s">
        <v>529</v>
      </c>
      <c r="H63" s="14" t="s">
        <v>530</v>
      </c>
      <c r="I63" s="4" t="s">
        <v>1003</v>
      </c>
      <c r="J63" s="12" t="s">
        <v>486</v>
      </c>
      <c r="K63" s="12" t="s">
        <v>2152</v>
      </c>
      <c r="L63" s="15">
        <f aca="true" t="shared" si="6" ref="L63:L74">SUM(M63:U63)</f>
        <v>5.68</v>
      </c>
      <c r="M63" s="16">
        <v>3.81</v>
      </c>
      <c r="N63" s="16">
        <v>1.87</v>
      </c>
      <c r="O63" s="17"/>
      <c r="P63" s="17"/>
      <c r="Q63" s="17"/>
      <c r="R63" s="17"/>
      <c r="S63" s="17"/>
      <c r="T63" s="17"/>
      <c r="U63" s="17"/>
    </row>
    <row r="64" spans="1:21" ht="15">
      <c r="A64" s="10">
        <v>3</v>
      </c>
      <c r="B64" s="11">
        <v>9</v>
      </c>
      <c r="C64" s="12" t="s">
        <v>1457</v>
      </c>
      <c r="D64" s="13">
        <v>1</v>
      </c>
      <c r="E64" s="14" t="s">
        <v>405</v>
      </c>
      <c r="F64" s="12" t="s">
        <v>281</v>
      </c>
      <c r="G64" s="12" t="s">
        <v>529</v>
      </c>
      <c r="H64" s="14" t="s">
        <v>530</v>
      </c>
      <c r="I64" s="4" t="s">
        <v>1003</v>
      </c>
      <c r="J64" s="12" t="s">
        <v>486</v>
      </c>
      <c r="K64" s="12" t="s">
        <v>2152</v>
      </c>
      <c r="L64" s="15">
        <f t="shared" si="6"/>
        <v>5.68</v>
      </c>
      <c r="M64" s="16">
        <v>3.81</v>
      </c>
      <c r="N64" s="16">
        <v>1.87</v>
      </c>
      <c r="O64" s="17"/>
      <c r="P64" s="17"/>
      <c r="Q64" s="17"/>
      <c r="R64" s="17"/>
      <c r="S64" s="17"/>
      <c r="T64" s="17"/>
      <c r="U64" s="17"/>
    </row>
    <row r="65" spans="1:21" ht="15">
      <c r="A65" s="10">
        <v>4</v>
      </c>
      <c r="B65" s="11">
        <v>9</v>
      </c>
      <c r="C65" s="12" t="s">
        <v>935</v>
      </c>
      <c r="D65" s="13">
        <v>1</v>
      </c>
      <c r="E65" s="14" t="s">
        <v>405</v>
      </c>
      <c r="F65" s="12" t="s">
        <v>452</v>
      </c>
      <c r="G65" s="12" t="s">
        <v>529</v>
      </c>
      <c r="H65" s="14" t="s">
        <v>530</v>
      </c>
      <c r="I65" s="4" t="s">
        <v>1003</v>
      </c>
      <c r="J65" s="12" t="s">
        <v>486</v>
      </c>
      <c r="K65" s="12" t="s">
        <v>2152</v>
      </c>
      <c r="L65" s="15">
        <f t="shared" si="6"/>
        <v>5.68</v>
      </c>
      <c r="M65" s="16">
        <v>3.81</v>
      </c>
      <c r="N65" s="16">
        <v>1.87</v>
      </c>
      <c r="O65" s="17"/>
      <c r="P65" s="17"/>
      <c r="Q65" s="17"/>
      <c r="R65" s="17"/>
      <c r="S65" s="17"/>
      <c r="T65" s="17"/>
      <c r="U65" s="17"/>
    </row>
    <row r="66" spans="1:21" ht="15">
      <c r="A66" s="10">
        <v>5</v>
      </c>
      <c r="B66" s="11">
        <v>21</v>
      </c>
      <c r="C66" s="12" t="s">
        <v>941</v>
      </c>
      <c r="D66" s="13">
        <v>1</v>
      </c>
      <c r="E66" s="14" t="s">
        <v>405</v>
      </c>
      <c r="F66" s="12" t="s">
        <v>281</v>
      </c>
      <c r="G66" s="12" t="s">
        <v>529</v>
      </c>
      <c r="H66" s="14" t="s">
        <v>530</v>
      </c>
      <c r="I66" s="4" t="s">
        <v>1003</v>
      </c>
      <c r="J66" s="12" t="s">
        <v>486</v>
      </c>
      <c r="K66" s="12" t="s">
        <v>2152</v>
      </c>
      <c r="L66" s="15">
        <f t="shared" si="6"/>
        <v>5.68</v>
      </c>
      <c r="M66" s="16">
        <v>3.81</v>
      </c>
      <c r="N66" s="16">
        <v>1.87</v>
      </c>
      <c r="O66" s="17"/>
      <c r="P66" s="17"/>
      <c r="Q66" s="17"/>
      <c r="R66" s="17"/>
      <c r="S66" s="17"/>
      <c r="T66" s="17"/>
      <c r="U66" s="17"/>
    </row>
    <row r="67" spans="1:21" ht="15">
      <c r="A67" s="10">
        <v>6</v>
      </c>
      <c r="B67" s="11">
        <v>29</v>
      </c>
      <c r="C67" s="12" t="s">
        <v>939</v>
      </c>
      <c r="D67" s="13">
        <v>1</v>
      </c>
      <c r="E67" s="14" t="s">
        <v>405</v>
      </c>
      <c r="F67" s="12" t="s">
        <v>452</v>
      </c>
      <c r="G67" s="12" t="s">
        <v>529</v>
      </c>
      <c r="H67" s="14" t="s">
        <v>530</v>
      </c>
      <c r="I67" s="4" t="s">
        <v>1003</v>
      </c>
      <c r="J67" s="12" t="s">
        <v>486</v>
      </c>
      <c r="K67" s="12" t="s">
        <v>2159</v>
      </c>
      <c r="L67" s="15">
        <f t="shared" si="6"/>
        <v>5.76</v>
      </c>
      <c r="M67" s="16">
        <v>3.81</v>
      </c>
      <c r="N67" s="16">
        <v>1.87</v>
      </c>
      <c r="O67" s="17"/>
      <c r="P67" s="17"/>
      <c r="Q67" s="17"/>
      <c r="R67" s="17">
        <v>0.08</v>
      </c>
      <c r="S67" s="17"/>
      <c r="T67" s="17"/>
      <c r="U67" s="17"/>
    </row>
    <row r="68" spans="1:21" ht="15">
      <c r="A68" s="10">
        <v>7</v>
      </c>
      <c r="B68" s="11">
        <v>35</v>
      </c>
      <c r="C68" s="12" t="s">
        <v>944</v>
      </c>
      <c r="D68" s="13">
        <v>1</v>
      </c>
      <c r="E68" s="14" t="s">
        <v>405</v>
      </c>
      <c r="F68" s="12" t="s">
        <v>452</v>
      </c>
      <c r="G68" s="12" t="s">
        <v>529</v>
      </c>
      <c r="H68" s="14" t="s">
        <v>530</v>
      </c>
      <c r="I68" s="4" t="s">
        <v>1003</v>
      </c>
      <c r="J68" s="12" t="s">
        <v>486</v>
      </c>
      <c r="K68" s="12" t="s">
        <v>2159</v>
      </c>
      <c r="L68" s="15">
        <f t="shared" si="6"/>
        <v>5.76</v>
      </c>
      <c r="M68" s="16">
        <v>3.81</v>
      </c>
      <c r="N68" s="16">
        <v>1.87</v>
      </c>
      <c r="O68" s="17"/>
      <c r="P68" s="17"/>
      <c r="Q68" s="17"/>
      <c r="R68" s="17">
        <v>0.08</v>
      </c>
      <c r="S68" s="17"/>
      <c r="T68" s="17"/>
      <c r="U68" s="17"/>
    </row>
    <row r="69" spans="1:21" ht="15">
      <c r="A69" s="10">
        <v>8</v>
      </c>
      <c r="B69" s="11">
        <v>58</v>
      </c>
      <c r="C69" s="12" t="s">
        <v>943</v>
      </c>
      <c r="D69" s="13">
        <v>1</v>
      </c>
      <c r="E69" s="14" t="s">
        <v>478</v>
      </c>
      <c r="F69" s="12" t="s">
        <v>452</v>
      </c>
      <c r="G69" s="12" t="s">
        <v>529</v>
      </c>
      <c r="H69" s="14" t="s">
        <v>530</v>
      </c>
      <c r="I69" s="4" t="s">
        <v>1003</v>
      </c>
      <c r="J69" s="12" t="s">
        <v>537</v>
      </c>
      <c r="K69" s="12" t="s">
        <v>2153</v>
      </c>
      <c r="L69" s="15">
        <f t="shared" si="6"/>
        <v>3.33</v>
      </c>
      <c r="M69" s="16"/>
      <c r="N69" s="16">
        <v>3.33</v>
      </c>
      <c r="O69" s="17"/>
      <c r="P69" s="17"/>
      <c r="Q69" s="17"/>
      <c r="R69" s="17"/>
      <c r="S69" s="17"/>
      <c r="T69" s="17"/>
      <c r="U69" s="17"/>
    </row>
    <row r="70" spans="1:21" ht="15">
      <c r="A70" s="10">
        <v>9</v>
      </c>
      <c r="B70" s="11">
        <v>59</v>
      </c>
      <c r="C70" s="12" t="s">
        <v>1455</v>
      </c>
      <c r="D70" s="13">
        <v>0.9</v>
      </c>
      <c r="E70" s="14" t="s">
        <v>478</v>
      </c>
      <c r="F70" s="12" t="s">
        <v>452</v>
      </c>
      <c r="G70" s="12" t="s">
        <v>529</v>
      </c>
      <c r="H70" s="14" t="s">
        <v>530</v>
      </c>
      <c r="I70" s="4" t="s">
        <v>1003</v>
      </c>
      <c r="J70" s="12" t="s">
        <v>537</v>
      </c>
      <c r="K70" s="12" t="s">
        <v>2153</v>
      </c>
      <c r="L70" s="15">
        <f t="shared" si="6"/>
        <v>3</v>
      </c>
      <c r="M70" s="16"/>
      <c r="N70" s="16">
        <v>3</v>
      </c>
      <c r="O70" s="17"/>
      <c r="P70" s="17"/>
      <c r="Q70" s="17"/>
      <c r="R70" s="17"/>
      <c r="S70" s="17"/>
      <c r="T70" s="17"/>
      <c r="U70" s="17"/>
    </row>
    <row r="71" spans="1:21" ht="15">
      <c r="A71" s="10">
        <v>10</v>
      </c>
      <c r="B71" s="11">
        <v>60</v>
      </c>
      <c r="C71" s="12" t="s">
        <v>136</v>
      </c>
      <c r="D71" s="13">
        <v>1</v>
      </c>
      <c r="E71" s="14" t="s">
        <v>478</v>
      </c>
      <c r="F71" s="12" t="s">
        <v>452</v>
      </c>
      <c r="G71" s="12" t="s">
        <v>529</v>
      </c>
      <c r="H71" s="14" t="s">
        <v>272</v>
      </c>
      <c r="I71" s="4" t="s">
        <v>1003</v>
      </c>
      <c r="J71" s="12" t="s">
        <v>537</v>
      </c>
      <c r="K71" s="12" t="s">
        <v>2153</v>
      </c>
      <c r="L71" s="15">
        <f t="shared" si="6"/>
        <v>3.33</v>
      </c>
      <c r="M71" s="16"/>
      <c r="N71" s="16">
        <v>3.33</v>
      </c>
      <c r="O71" s="17"/>
      <c r="P71" s="17"/>
      <c r="Q71" s="17"/>
      <c r="R71" s="17"/>
      <c r="S71" s="17"/>
      <c r="T71" s="17"/>
      <c r="U71" s="17"/>
    </row>
    <row r="72" spans="1:21" ht="15">
      <c r="A72" s="10">
        <v>11</v>
      </c>
      <c r="B72" s="11">
        <v>61</v>
      </c>
      <c r="C72" s="12" t="s">
        <v>419</v>
      </c>
      <c r="D72" s="13">
        <v>1</v>
      </c>
      <c r="E72" s="14" t="s">
        <v>478</v>
      </c>
      <c r="F72" s="12" t="s">
        <v>452</v>
      </c>
      <c r="G72" s="12" t="s">
        <v>529</v>
      </c>
      <c r="H72" s="14" t="s">
        <v>272</v>
      </c>
      <c r="I72" s="4" t="s">
        <v>1003</v>
      </c>
      <c r="J72" s="12" t="s">
        <v>537</v>
      </c>
      <c r="K72" s="12" t="s">
        <v>2153</v>
      </c>
      <c r="L72" s="15">
        <f t="shared" si="6"/>
        <v>3.33</v>
      </c>
      <c r="M72" s="16"/>
      <c r="N72" s="16">
        <v>3.33</v>
      </c>
      <c r="O72" s="17"/>
      <c r="P72" s="17"/>
      <c r="Q72" s="17"/>
      <c r="R72" s="17"/>
      <c r="S72" s="17"/>
      <c r="T72" s="17"/>
      <c r="U72" s="17"/>
    </row>
    <row r="73" spans="1:21" ht="15">
      <c r="A73" s="10">
        <v>12</v>
      </c>
      <c r="B73" s="11">
        <v>12</v>
      </c>
      <c r="C73" s="12" t="s">
        <v>566</v>
      </c>
      <c r="D73" s="13">
        <v>0.8</v>
      </c>
      <c r="E73" s="14" t="s">
        <v>405</v>
      </c>
      <c r="F73" s="12" t="s">
        <v>452</v>
      </c>
      <c r="G73" s="12" t="s">
        <v>529</v>
      </c>
      <c r="H73" s="14" t="s">
        <v>272</v>
      </c>
      <c r="I73" s="4" t="s">
        <v>1003</v>
      </c>
      <c r="J73" s="12" t="s">
        <v>486</v>
      </c>
      <c r="K73" s="12" t="s">
        <v>2159</v>
      </c>
      <c r="L73" s="15">
        <f t="shared" si="6"/>
        <v>4.6</v>
      </c>
      <c r="M73" s="16">
        <v>3.04</v>
      </c>
      <c r="N73" s="16">
        <v>1.5</v>
      </c>
      <c r="O73" s="17"/>
      <c r="P73" s="17"/>
      <c r="Q73" s="17"/>
      <c r="R73" s="17">
        <v>0.06</v>
      </c>
      <c r="S73" s="17"/>
      <c r="T73" s="17"/>
      <c r="U73" s="17"/>
    </row>
    <row r="74" spans="1:21" ht="15">
      <c r="A74" s="10">
        <v>13</v>
      </c>
      <c r="B74" s="11">
        <v>51</v>
      </c>
      <c r="C74" s="12" t="s">
        <v>430</v>
      </c>
      <c r="D74" s="13">
        <v>0.6</v>
      </c>
      <c r="E74" s="14" t="s">
        <v>405</v>
      </c>
      <c r="F74" s="12" t="s">
        <v>452</v>
      </c>
      <c r="G74" s="12" t="s">
        <v>529</v>
      </c>
      <c r="H74" s="14" t="s">
        <v>272</v>
      </c>
      <c r="I74" s="4" t="s">
        <v>1003</v>
      </c>
      <c r="J74" s="12" t="s">
        <v>486</v>
      </c>
      <c r="K74" s="12" t="s">
        <v>2152</v>
      </c>
      <c r="L74" s="15">
        <f t="shared" si="6"/>
        <v>3.4099999999999997</v>
      </c>
      <c r="M74" s="16">
        <v>2.28</v>
      </c>
      <c r="N74" s="16">
        <v>1.13</v>
      </c>
      <c r="O74" s="17"/>
      <c r="P74" s="17"/>
      <c r="Q74" s="17"/>
      <c r="R74" s="17"/>
      <c r="S74" s="17"/>
      <c r="T74" s="17"/>
      <c r="U74" s="17"/>
    </row>
    <row r="75" spans="1:21" ht="15">
      <c r="A75" s="234" t="s">
        <v>394</v>
      </c>
      <c r="B75" s="239"/>
      <c r="C75" s="41"/>
      <c r="D75" s="1221">
        <f>SUM(D62:D74)</f>
        <v>12.3</v>
      </c>
      <c r="E75" s="42"/>
      <c r="F75" s="42"/>
      <c r="G75" s="42"/>
      <c r="H75" s="42"/>
      <c r="I75" s="42"/>
      <c r="J75" s="42"/>
      <c r="K75" s="42"/>
      <c r="L75" s="20">
        <f aca="true" t="shared" si="7" ref="L75:U75">SUM(L62:L74)</f>
        <v>60.91999999999999</v>
      </c>
      <c r="M75" s="20">
        <f t="shared" si="7"/>
        <v>31.99</v>
      </c>
      <c r="N75" s="20">
        <f t="shared" si="7"/>
        <v>28.709999999999997</v>
      </c>
      <c r="O75" s="20">
        <f t="shared" si="7"/>
        <v>0</v>
      </c>
      <c r="P75" s="20">
        <f t="shared" si="7"/>
        <v>0</v>
      </c>
      <c r="Q75" s="20">
        <f t="shared" si="7"/>
        <v>0</v>
      </c>
      <c r="R75" s="20">
        <f t="shared" si="7"/>
        <v>0.22</v>
      </c>
      <c r="S75" s="20">
        <f t="shared" si="7"/>
        <v>0</v>
      </c>
      <c r="T75" s="20">
        <f t="shared" si="7"/>
        <v>0</v>
      </c>
      <c r="U75" s="20">
        <f t="shared" si="7"/>
        <v>0</v>
      </c>
    </row>
    <row r="76" spans="1:21" ht="14.25">
      <c r="A76" s="1219" t="s">
        <v>547</v>
      </c>
      <c r="B76" s="1220"/>
      <c r="C76" s="1220"/>
      <c r="D76" s="1220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50"/>
    </row>
    <row r="77" spans="1:21" ht="15">
      <c r="A77" s="2">
        <v>1</v>
      </c>
      <c r="B77" s="3">
        <v>12</v>
      </c>
      <c r="C77" s="4" t="s">
        <v>541</v>
      </c>
      <c r="D77" s="5">
        <v>1</v>
      </c>
      <c r="E77" s="6" t="s">
        <v>405</v>
      </c>
      <c r="F77" s="6" t="s">
        <v>452</v>
      </c>
      <c r="G77" s="6" t="s">
        <v>529</v>
      </c>
      <c r="H77" s="4" t="s">
        <v>530</v>
      </c>
      <c r="I77" s="4" t="s">
        <v>1003</v>
      </c>
      <c r="J77" s="6" t="s">
        <v>486</v>
      </c>
      <c r="K77" s="12" t="s">
        <v>2152</v>
      </c>
      <c r="L77" s="7">
        <f aca="true" t="shared" si="8" ref="L77:L95">SUM(M77:U77)</f>
        <v>5.68</v>
      </c>
      <c r="M77" s="7">
        <v>3.81</v>
      </c>
      <c r="N77" s="7">
        <v>1.87</v>
      </c>
      <c r="O77" s="7"/>
      <c r="P77" s="7"/>
      <c r="Q77" s="7"/>
      <c r="R77" s="1"/>
      <c r="S77" s="1"/>
      <c r="T77" s="1"/>
      <c r="U77" s="1"/>
    </row>
    <row r="78" spans="1:21" ht="15">
      <c r="A78" s="2">
        <v>2</v>
      </c>
      <c r="B78" s="8">
        <v>19</v>
      </c>
      <c r="C78" s="6" t="s">
        <v>1211</v>
      </c>
      <c r="D78" s="9">
        <v>0.7</v>
      </c>
      <c r="E78" s="6" t="s">
        <v>405</v>
      </c>
      <c r="F78" s="6" t="s">
        <v>452</v>
      </c>
      <c r="G78" s="6" t="s">
        <v>529</v>
      </c>
      <c r="H78" s="4" t="s">
        <v>530</v>
      </c>
      <c r="I78" s="4" t="s">
        <v>1003</v>
      </c>
      <c r="J78" s="6" t="s">
        <v>486</v>
      </c>
      <c r="K78" s="12" t="s">
        <v>2152</v>
      </c>
      <c r="L78" s="7">
        <f t="shared" si="8"/>
        <v>3.98</v>
      </c>
      <c r="M78" s="1">
        <v>2.67</v>
      </c>
      <c r="N78" s="1">
        <v>1.31</v>
      </c>
      <c r="O78" s="1"/>
      <c r="P78" s="1"/>
      <c r="Q78" s="1"/>
      <c r="R78" s="1"/>
      <c r="S78" s="1"/>
      <c r="T78" s="1"/>
      <c r="U78" s="1"/>
    </row>
    <row r="79" spans="1:21" ht="15">
      <c r="A79" s="2">
        <v>3</v>
      </c>
      <c r="B79" s="8">
        <v>21</v>
      </c>
      <c r="C79" s="6" t="s">
        <v>482</v>
      </c>
      <c r="D79" s="9">
        <v>0.9</v>
      </c>
      <c r="E79" s="6" t="s">
        <v>405</v>
      </c>
      <c r="F79" s="6" t="s">
        <v>452</v>
      </c>
      <c r="G79" s="6" t="s">
        <v>529</v>
      </c>
      <c r="H79" s="4" t="s">
        <v>530</v>
      </c>
      <c r="I79" s="4" t="s">
        <v>1003</v>
      </c>
      <c r="J79" s="6" t="s">
        <v>533</v>
      </c>
      <c r="K79" s="12" t="s">
        <v>2159</v>
      </c>
      <c r="L79" s="7">
        <f t="shared" si="8"/>
        <v>5.169999999999999</v>
      </c>
      <c r="M79" s="1">
        <v>3.42</v>
      </c>
      <c r="N79" s="1">
        <v>1.69</v>
      </c>
      <c r="O79" s="1"/>
      <c r="P79" s="1"/>
      <c r="Q79" s="1"/>
      <c r="R79" s="1">
        <v>0.06</v>
      </c>
      <c r="S79" s="1"/>
      <c r="T79" s="1"/>
      <c r="U79" s="1"/>
    </row>
    <row r="80" spans="1:21" ht="15">
      <c r="A80" s="2">
        <v>4</v>
      </c>
      <c r="B80" s="8">
        <v>23</v>
      </c>
      <c r="C80" s="6" t="s">
        <v>566</v>
      </c>
      <c r="D80" s="9">
        <v>0.7</v>
      </c>
      <c r="E80" s="6" t="s">
        <v>405</v>
      </c>
      <c r="F80" s="6" t="s">
        <v>452</v>
      </c>
      <c r="G80" s="6" t="s">
        <v>529</v>
      </c>
      <c r="H80" s="4" t="s">
        <v>530</v>
      </c>
      <c r="I80" s="4" t="s">
        <v>1003</v>
      </c>
      <c r="J80" s="6" t="s">
        <v>486</v>
      </c>
      <c r="K80" s="12" t="s">
        <v>2152</v>
      </c>
      <c r="L80" s="7">
        <f t="shared" si="8"/>
        <v>3.98</v>
      </c>
      <c r="M80" s="1">
        <v>2.67</v>
      </c>
      <c r="N80" s="1">
        <v>1.31</v>
      </c>
      <c r="O80" s="1"/>
      <c r="P80" s="1"/>
      <c r="Q80" s="1"/>
      <c r="R80" s="1"/>
      <c r="S80" s="1"/>
      <c r="T80" s="1"/>
      <c r="U80" s="1"/>
    </row>
    <row r="81" spans="1:21" ht="15">
      <c r="A81" s="2">
        <v>5</v>
      </c>
      <c r="B81" s="8">
        <v>31</v>
      </c>
      <c r="C81" s="6" t="s">
        <v>946</v>
      </c>
      <c r="D81" s="9">
        <v>0.8</v>
      </c>
      <c r="E81" s="6" t="s">
        <v>405</v>
      </c>
      <c r="F81" s="6" t="s">
        <v>452</v>
      </c>
      <c r="G81" s="6" t="s">
        <v>529</v>
      </c>
      <c r="H81" s="4" t="s">
        <v>530</v>
      </c>
      <c r="I81" s="4" t="s">
        <v>1003</v>
      </c>
      <c r="J81" s="6" t="s">
        <v>486</v>
      </c>
      <c r="K81" s="12" t="s">
        <v>2159</v>
      </c>
      <c r="L81" s="7">
        <f t="shared" si="8"/>
        <v>4.6</v>
      </c>
      <c r="M81" s="1">
        <v>3.04</v>
      </c>
      <c r="N81" s="1">
        <v>1.5</v>
      </c>
      <c r="O81" s="1"/>
      <c r="P81" s="1"/>
      <c r="Q81" s="1"/>
      <c r="R81" s="1">
        <v>0.06</v>
      </c>
      <c r="S81" s="1"/>
      <c r="T81" s="1"/>
      <c r="U81" s="1"/>
    </row>
    <row r="82" spans="1:21" ht="15">
      <c r="A82" s="2">
        <v>6</v>
      </c>
      <c r="B82" s="8">
        <v>32</v>
      </c>
      <c r="C82" s="6" t="s">
        <v>284</v>
      </c>
      <c r="D82" s="9">
        <v>1</v>
      </c>
      <c r="E82" s="6" t="s">
        <v>405</v>
      </c>
      <c r="F82" s="6" t="s">
        <v>281</v>
      </c>
      <c r="G82" s="6" t="s">
        <v>529</v>
      </c>
      <c r="H82" s="4" t="s">
        <v>530</v>
      </c>
      <c r="I82" s="4" t="s">
        <v>1003</v>
      </c>
      <c r="J82" s="6" t="s">
        <v>486</v>
      </c>
      <c r="K82" s="12" t="s">
        <v>2152</v>
      </c>
      <c r="L82" s="7">
        <f t="shared" si="8"/>
        <v>5.68</v>
      </c>
      <c r="M82" s="1">
        <v>3.81</v>
      </c>
      <c r="N82" s="1">
        <v>1.87</v>
      </c>
      <c r="O82" s="1"/>
      <c r="P82" s="1"/>
      <c r="Q82" s="1"/>
      <c r="R82" s="1"/>
      <c r="S82" s="1"/>
      <c r="T82" s="1"/>
      <c r="U82" s="1"/>
    </row>
    <row r="83" spans="1:21" ht="15">
      <c r="A83" s="2">
        <v>7</v>
      </c>
      <c r="B83" s="8">
        <v>36</v>
      </c>
      <c r="C83" s="6" t="s">
        <v>121</v>
      </c>
      <c r="D83" s="9">
        <v>1</v>
      </c>
      <c r="E83" s="6" t="s">
        <v>405</v>
      </c>
      <c r="F83" s="6" t="s">
        <v>452</v>
      </c>
      <c r="G83" s="6" t="s">
        <v>529</v>
      </c>
      <c r="H83" s="4" t="s">
        <v>530</v>
      </c>
      <c r="I83" s="4" t="s">
        <v>1003</v>
      </c>
      <c r="J83" s="6" t="s">
        <v>486</v>
      </c>
      <c r="K83" s="12" t="s">
        <v>2159</v>
      </c>
      <c r="L83" s="7">
        <f t="shared" si="8"/>
        <v>5.76</v>
      </c>
      <c r="M83" s="1">
        <v>3.81</v>
      </c>
      <c r="N83" s="1">
        <v>1.87</v>
      </c>
      <c r="O83" s="1"/>
      <c r="P83" s="1"/>
      <c r="Q83" s="1"/>
      <c r="R83" s="1">
        <v>0.08</v>
      </c>
      <c r="S83" s="1"/>
      <c r="T83" s="1"/>
      <c r="U83" s="1"/>
    </row>
    <row r="84" spans="1:21" ht="15">
      <c r="A84" s="2">
        <v>8</v>
      </c>
      <c r="B84" s="8">
        <v>42</v>
      </c>
      <c r="C84" s="6" t="s">
        <v>2166</v>
      </c>
      <c r="D84" s="9">
        <v>0.7</v>
      </c>
      <c r="E84" s="6" t="s">
        <v>405</v>
      </c>
      <c r="F84" s="6" t="s">
        <v>452</v>
      </c>
      <c r="G84" s="6" t="s">
        <v>529</v>
      </c>
      <c r="H84" s="4" t="s">
        <v>530</v>
      </c>
      <c r="I84" s="4" t="s">
        <v>1003</v>
      </c>
      <c r="J84" s="6" t="s">
        <v>486</v>
      </c>
      <c r="K84" s="12" t="s">
        <v>2152</v>
      </c>
      <c r="L84" s="7">
        <f t="shared" si="8"/>
        <v>3.98</v>
      </c>
      <c r="M84" s="23">
        <v>2.67</v>
      </c>
      <c r="N84" s="23">
        <v>1.31</v>
      </c>
      <c r="O84" s="1"/>
      <c r="P84" s="1"/>
      <c r="Q84" s="1"/>
      <c r="R84" s="1"/>
      <c r="S84" s="1"/>
      <c r="T84" s="1"/>
      <c r="U84" s="1"/>
    </row>
    <row r="85" spans="1:21" ht="15">
      <c r="A85" s="2">
        <v>9</v>
      </c>
      <c r="B85" s="8">
        <v>49</v>
      </c>
      <c r="C85" s="6" t="s">
        <v>1454</v>
      </c>
      <c r="D85" s="9">
        <v>0.9</v>
      </c>
      <c r="E85" s="6" t="s">
        <v>405</v>
      </c>
      <c r="F85" s="6" t="s">
        <v>452</v>
      </c>
      <c r="G85" s="6" t="s">
        <v>529</v>
      </c>
      <c r="H85" s="4" t="s">
        <v>530</v>
      </c>
      <c r="I85" s="4" t="s">
        <v>1003</v>
      </c>
      <c r="J85" s="6" t="s">
        <v>486</v>
      </c>
      <c r="K85" s="12" t="s">
        <v>2159</v>
      </c>
      <c r="L85" s="7">
        <f t="shared" si="8"/>
        <v>5.18</v>
      </c>
      <c r="M85" s="23">
        <v>3.42</v>
      </c>
      <c r="N85" s="23">
        <v>1.69</v>
      </c>
      <c r="O85" s="1"/>
      <c r="P85" s="1"/>
      <c r="Q85" s="1"/>
      <c r="R85" s="1">
        <v>0.07</v>
      </c>
      <c r="S85" s="1"/>
      <c r="T85" s="1"/>
      <c r="U85" s="1"/>
    </row>
    <row r="86" spans="1:21" ht="15">
      <c r="A86" s="2">
        <v>10</v>
      </c>
      <c r="B86" s="8">
        <v>49</v>
      </c>
      <c r="C86" s="6" t="s">
        <v>2167</v>
      </c>
      <c r="D86" s="9">
        <v>1</v>
      </c>
      <c r="E86" s="6" t="s">
        <v>405</v>
      </c>
      <c r="F86" s="6" t="s">
        <v>452</v>
      </c>
      <c r="G86" s="6" t="s">
        <v>529</v>
      </c>
      <c r="H86" s="4" t="s">
        <v>530</v>
      </c>
      <c r="I86" s="4" t="s">
        <v>1003</v>
      </c>
      <c r="J86" s="6" t="s">
        <v>486</v>
      </c>
      <c r="K86" s="12" t="s">
        <v>2159</v>
      </c>
      <c r="L86" s="7">
        <f t="shared" si="8"/>
        <v>5.76</v>
      </c>
      <c r="M86" s="23">
        <v>3.81</v>
      </c>
      <c r="N86" s="23">
        <v>1.87</v>
      </c>
      <c r="O86" s="1"/>
      <c r="P86" s="1"/>
      <c r="Q86" s="1"/>
      <c r="R86" s="1">
        <v>0.08</v>
      </c>
      <c r="S86" s="1"/>
      <c r="T86" s="1"/>
      <c r="U86" s="1"/>
    </row>
    <row r="87" spans="1:21" ht="15">
      <c r="A87" s="2">
        <v>11</v>
      </c>
      <c r="B87" s="8">
        <v>42</v>
      </c>
      <c r="C87" s="6" t="s">
        <v>133</v>
      </c>
      <c r="D87" s="9">
        <v>0.7</v>
      </c>
      <c r="E87" s="6" t="s">
        <v>405</v>
      </c>
      <c r="F87" s="6" t="s">
        <v>452</v>
      </c>
      <c r="G87" s="6" t="s">
        <v>529</v>
      </c>
      <c r="H87" s="4" t="s">
        <v>530</v>
      </c>
      <c r="I87" s="4" t="s">
        <v>1003</v>
      </c>
      <c r="J87" s="6" t="s">
        <v>486</v>
      </c>
      <c r="K87" s="12" t="s">
        <v>2152</v>
      </c>
      <c r="L87" s="7">
        <f t="shared" si="8"/>
        <v>3.98</v>
      </c>
      <c r="M87" s="23">
        <v>2.67</v>
      </c>
      <c r="N87" s="23">
        <v>1.31</v>
      </c>
      <c r="O87" s="1"/>
      <c r="P87" s="1"/>
      <c r="Q87" s="1"/>
      <c r="R87" s="1"/>
      <c r="S87" s="1"/>
      <c r="T87" s="1"/>
      <c r="U87" s="1"/>
    </row>
    <row r="88" spans="1:21" ht="15">
      <c r="A88" s="2">
        <v>12</v>
      </c>
      <c r="B88" s="8">
        <v>36</v>
      </c>
      <c r="C88" s="6" t="s">
        <v>545</v>
      </c>
      <c r="D88" s="9">
        <v>0.3</v>
      </c>
      <c r="E88" s="6" t="s">
        <v>478</v>
      </c>
      <c r="F88" s="6" t="s">
        <v>452</v>
      </c>
      <c r="G88" s="6" t="s">
        <v>529</v>
      </c>
      <c r="H88" s="4" t="s">
        <v>530</v>
      </c>
      <c r="I88" s="4" t="s">
        <v>1003</v>
      </c>
      <c r="J88" s="6" t="s">
        <v>537</v>
      </c>
      <c r="K88" s="12" t="s">
        <v>2168</v>
      </c>
      <c r="L88" s="7">
        <f t="shared" si="8"/>
        <v>1</v>
      </c>
      <c r="M88" s="23">
        <v>0.17</v>
      </c>
      <c r="N88" s="23">
        <v>0.83</v>
      </c>
      <c r="O88" s="1"/>
      <c r="P88" s="1"/>
      <c r="Q88" s="1"/>
      <c r="R88" s="1"/>
      <c r="S88" s="1"/>
      <c r="T88" s="1"/>
      <c r="U88" s="1"/>
    </row>
    <row r="89" spans="1:21" ht="15">
      <c r="A89" s="2">
        <v>13</v>
      </c>
      <c r="B89" s="8">
        <v>40</v>
      </c>
      <c r="C89" s="6" t="s">
        <v>2169</v>
      </c>
      <c r="D89" s="9">
        <v>1</v>
      </c>
      <c r="E89" s="6" t="s">
        <v>478</v>
      </c>
      <c r="F89" s="6" t="s">
        <v>452</v>
      </c>
      <c r="G89" s="6" t="s">
        <v>529</v>
      </c>
      <c r="H89" s="4" t="s">
        <v>530</v>
      </c>
      <c r="I89" s="4" t="s">
        <v>1003</v>
      </c>
      <c r="J89" s="6" t="s">
        <v>537</v>
      </c>
      <c r="K89" s="12" t="s">
        <v>2168</v>
      </c>
      <c r="L89" s="7">
        <f t="shared" si="8"/>
        <v>3.33</v>
      </c>
      <c r="M89" s="23">
        <v>0.55</v>
      </c>
      <c r="N89" s="23">
        <v>2.78</v>
      </c>
      <c r="O89" s="1"/>
      <c r="P89" s="1"/>
      <c r="Q89" s="1"/>
      <c r="R89" s="1"/>
      <c r="S89" s="1"/>
      <c r="T89" s="1"/>
      <c r="U89" s="1"/>
    </row>
    <row r="90" spans="1:21" ht="15">
      <c r="A90" s="2">
        <v>14</v>
      </c>
      <c r="B90" s="8">
        <v>40</v>
      </c>
      <c r="C90" s="6" t="s">
        <v>126</v>
      </c>
      <c r="D90" s="9">
        <v>1</v>
      </c>
      <c r="E90" s="6" t="s">
        <v>449</v>
      </c>
      <c r="F90" s="6" t="s">
        <v>468</v>
      </c>
      <c r="G90" s="6" t="s">
        <v>529</v>
      </c>
      <c r="H90" s="4" t="s">
        <v>530</v>
      </c>
      <c r="I90" s="4" t="s">
        <v>1003</v>
      </c>
      <c r="J90" s="6" t="s">
        <v>537</v>
      </c>
      <c r="K90" s="12" t="s">
        <v>2157</v>
      </c>
      <c r="L90" s="7">
        <f t="shared" si="8"/>
        <v>3.33</v>
      </c>
      <c r="M90" s="23"/>
      <c r="N90" s="23"/>
      <c r="O90" s="1">
        <v>3.33</v>
      </c>
      <c r="P90" s="1"/>
      <c r="Q90" s="1"/>
      <c r="R90" s="1"/>
      <c r="S90" s="1"/>
      <c r="T90" s="1"/>
      <c r="U90" s="1"/>
    </row>
    <row r="91" spans="1:21" ht="15">
      <c r="A91" s="2">
        <v>15</v>
      </c>
      <c r="B91" s="8">
        <v>3</v>
      </c>
      <c r="C91" s="6" t="s">
        <v>426</v>
      </c>
      <c r="D91" s="9">
        <v>0.6</v>
      </c>
      <c r="E91" s="6" t="s">
        <v>405</v>
      </c>
      <c r="F91" s="6" t="s">
        <v>452</v>
      </c>
      <c r="G91" s="6" t="s">
        <v>529</v>
      </c>
      <c r="H91" s="4" t="s">
        <v>530</v>
      </c>
      <c r="I91" s="4" t="s">
        <v>1003</v>
      </c>
      <c r="J91" s="6" t="s">
        <v>486</v>
      </c>
      <c r="K91" s="12" t="s">
        <v>2152</v>
      </c>
      <c r="L91" s="7">
        <f t="shared" si="8"/>
        <v>3.4099999999999997</v>
      </c>
      <c r="M91" s="23">
        <v>2.28</v>
      </c>
      <c r="N91" s="23">
        <v>1.13</v>
      </c>
      <c r="O91" s="1"/>
      <c r="P91" s="1"/>
      <c r="Q91" s="1"/>
      <c r="R91" s="1"/>
      <c r="S91" s="1"/>
      <c r="T91" s="1"/>
      <c r="U91" s="1"/>
    </row>
    <row r="92" spans="1:21" ht="15">
      <c r="A92" s="2">
        <v>16</v>
      </c>
      <c r="B92" s="8">
        <v>3</v>
      </c>
      <c r="C92" s="6" t="s">
        <v>135</v>
      </c>
      <c r="D92" s="9">
        <v>0.5</v>
      </c>
      <c r="E92" s="6" t="s">
        <v>405</v>
      </c>
      <c r="F92" s="6" t="s">
        <v>452</v>
      </c>
      <c r="G92" s="6" t="s">
        <v>529</v>
      </c>
      <c r="H92" s="4" t="s">
        <v>530</v>
      </c>
      <c r="I92" s="4" t="s">
        <v>1003</v>
      </c>
      <c r="J92" s="6" t="s">
        <v>486</v>
      </c>
      <c r="K92" s="12" t="s">
        <v>2152</v>
      </c>
      <c r="L92" s="7">
        <f t="shared" si="8"/>
        <v>2.84</v>
      </c>
      <c r="M92" s="23">
        <v>1.9</v>
      </c>
      <c r="N92" s="23">
        <v>0.94</v>
      </c>
      <c r="O92" s="1"/>
      <c r="P92" s="1"/>
      <c r="Q92" s="1"/>
      <c r="R92" s="1"/>
      <c r="S92" s="1"/>
      <c r="T92" s="1"/>
      <c r="U92" s="1"/>
    </row>
    <row r="93" spans="1:21" ht="15">
      <c r="A93" s="2">
        <v>17</v>
      </c>
      <c r="B93" s="8">
        <v>23</v>
      </c>
      <c r="C93" s="6" t="s">
        <v>921</v>
      </c>
      <c r="D93" s="9">
        <v>0.4</v>
      </c>
      <c r="E93" s="6" t="s">
        <v>405</v>
      </c>
      <c r="F93" s="6" t="s">
        <v>452</v>
      </c>
      <c r="G93" s="6" t="s">
        <v>529</v>
      </c>
      <c r="H93" s="4" t="s">
        <v>530</v>
      </c>
      <c r="I93" s="4" t="s">
        <v>1003</v>
      </c>
      <c r="J93" s="6" t="s">
        <v>486</v>
      </c>
      <c r="K93" s="12" t="s">
        <v>2152</v>
      </c>
      <c r="L93" s="7">
        <f t="shared" si="8"/>
        <v>2.27</v>
      </c>
      <c r="M93" s="23">
        <v>1.52</v>
      </c>
      <c r="N93" s="23">
        <v>0.75</v>
      </c>
      <c r="O93" s="1"/>
      <c r="P93" s="1"/>
      <c r="Q93" s="1"/>
      <c r="R93" s="1"/>
      <c r="S93" s="1"/>
      <c r="T93" s="1"/>
      <c r="U93" s="1"/>
    </row>
    <row r="94" spans="1:21" ht="15">
      <c r="A94" s="2">
        <v>18</v>
      </c>
      <c r="B94" s="8">
        <v>15</v>
      </c>
      <c r="C94" s="6" t="s">
        <v>337</v>
      </c>
      <c r="D94" s="9">
        <v>0.7</v>
      </c>
      <c r="E94" s="6" t="s">
        <v>405</v>
      </c>
      <c r="F94" s="6" t="s">
        <v>452</v>
      </c>
      <c r="G94" s="6" t="s">
        <v>529</v>
      </c>
      <c r="H94" s="4" t="s">
        <v>530</v>
      </c>
      <c r="I94" s="4" t="s">
        <v>1003</v>
      </c>
      <c r="J94" s="6" t="s">
        <v>486</v>
      </c>
      <c r="K94" s="12" t="s">
        <v>2152</v>
      </c>
      <c r="L94" s="7">
        <f t="shared" si="8"/>
        <v>3.98</v>
      </c>
      <c r="M94" s="23">
        <v>2.67</v>
      </c>
      <c r="N94" s="23">
        <v>1.31</v>
      </c>
      <c r="O94" s="1"/>
      <c r="P94" s="1"/>
      <c r="Q94" s="1"/>
      <c r="R94" s="1"/>
      <c r="S94" s="1"/>
      <c r="T94" s="1"/>
      <c r="U94" s="1"/>
    </row>
    <row r="95" spans="1:21" ht="15">
      <c r="A95" s="2">
        <v>19</v>
      </c>
      <c r="B95" s="8">
        <v>1</v>
      </c>
      <c r="C95" s="6" t="s">
        <v>555</v>
      </c>
      <c r="D95" s="9">
        <v>0.5</v>
      </c>
      <c r="E95" s="6" t="s">
        <v>405</v>
      </c>
      <c r="F95" s="6" t="s">
        <v>452</v>
      </c>
      <c r="G95" s="6" t="s">
        <v>529</v>
      </c>
      <c r="H95" s="4" t="s">
        <v>530</v>
      </c>
      <c r="I95" s="4" t="s">
        <v>1003</v>
      </c>
      <c r="J95" s="6" t="s">
        <v>486</v>
      </c>
      <c r="K95" s="12" t="s">
        <v>2152</v>
      </c>
      <c r="L95" s="7">
        <f t="shared" si="8"/>
        <v>2.84</v>
      </c>
      <c r="M95" s="23">
        <v>1.9</v>
      </c>
      <c r="N95" s="23">
        <v>0.94</v>
      </c>
      <c r="O95" s="1"/>
      <c r="P95" s="1"/>
      <c r="Q95" s="1"/>
      <c r="R95" s="1"/>
      <c r="S95" s="1"/>
      <c r="T95" s="1"/>
      <c r="U95" s="1"/>
    </row>
    <row r="96" spans="1:21" ht="15">
      <c r="A96" s="234" t="s">
        <v>394</v>
      </c>
      <c r="B96" s="235"/>
      <c r="C96" s="6"/>
      <c r="D96" s="1217">
        <f>D95+D94+D93+D92+D91+D90+D89+D88+D87+D86+D85+D84+D83+D82+D81+D80+D79+D78+D77</f>
        <v>14.4</v>
      </c>
      <c r="E96" s="9"/>
      <c r="F96" s="9"/>
      <c r="G96" s="9"/>
      <c r="H96" s="9"/>
      <c r="I96" s="9"/>
      <c r="J96" s="9"/>
      <c r="K96" s="9"/>
      <c r="L96" s="1">
        <f aca="true" t="shared" si="9" ref="L96:U96">SUM(L84:L95)</f>
        <v>41.89999999999999</v>
      </c>
      <c r="M96" s="1">
        <f t="shared" si="9"/>
        <v>23.559999999999995</v>
      </c>
      <c r="N96" s="1">
        <f t="shared" si="9"/>
        <v>14.859999999999998</v>
      </c>
      <c r="O96" s="1">
        <f t="shared" si="9"/>
        <v>3.33</v>
      </c>
      <c r="P96" s="1">
        <f t="shared" si="9"/>
        <v>0</v>
      </c>
      <c r="Q96" s="1">
        <f t="shared" si="9"/>
        <v>0</v>
      </c>
      <c r="R96" s="1">
        <f t="shared" si="9"/>
        <v>0.15000000000000002</v>
      </c>
      <c r="S96" s="1">
        <f t="shared" si="9"/>
        <v>0</v>
      </c>
      <c r="T96" s="1">
        <f t="shared" si="9"/>
        <v>0</v>
      </c>
      <c r="U96" s="1">
        <f t="shared" si="9"/>
        <v>0</v>
      </c>
    </row>
    <row r="97" spans="1:21" ht="14.25">
      <c r="A97" s="1219" t="s">
        <v>551</v>
      </c>
      <c r="B97" s="1220"/>
      <c r="C97" s="1220"/>
      <c r="D97" s="1220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50"/>
    </row>
    <row r="98" spans="1:21" ht="15">
      <c r="A98" s="10">
        <v>1</v>
      </c>
      <c r="B98" s="12" t="s">
        <v>926</v>
      </c>
      <c r="C98" s="12" t="s">
        <v>430</v>
      </c>
      <c r="D98" s="13">
        <v>1</v>
      </c>
      <c r="E98" s="14" t="s">
        <v>405</v>
      </c>
      <c r="F98" s="12" t="s">
        <v>463</v>
      </c>
      <c r="G98" s="6" t="s">
        <v>529</v>
      </c>
      <c r="H98" s="4" t="s">
        <v>530</v>
      </c>
      <c r="I98" s="4" t="s">
        <v>1003</v>
      </c>
      <c r="J98" s="6" t="s">
        <v>486</v>
      </c>
      <c r="K98" s="12" t="s">
        <v>2170</v>
      </c>
      <c r="L98" s="15">
        <f aca="true" t="shared" si="10" ref="L98:L119">SUM(M98:U98)</f>
        <v>5.71</v>
      </c>
      <c r="M98" s="16">
        <v>4.57</v>
      </c>
      <c r="N98" s="16"/>
      <c r="O98" s="17"/>
      <c r="P98" s="17"/>
      <c r="Q98" s="1861">
        <v>1.14</v>
      </c>
      <c r="R98" s="17"/>
      <c r="S98" s="1861"/>
      <c r="T98" s="1861"/>
      <c r="U98" s="17"/>
    </row>
    <row r="99" spans="1:21" ht="15">
      <c r="A99" s="10">
        <v>2</v>
      </c>
      <c r="B99" s="12" t="s">
        <v>134</v>
      </c>
      <c r="C99" s="12" t="s">
        <v>930</v>
      </c>
      <c r="D99" s="13">
        <v>0.9</v>
      </c>
      <c r="E99" s="14" t="s">
        <v>405</v>
      </c>
      <c r="F99" s="12" t="s">
        <v>281</v>
      </c>
      <c r="G99" s="6" t="s">
        <v>529</v>
      </c>
      <c r="H99" s="4" t="s">
        <v>530</v>
      </c>
      <c r="I99" s="4" t="s">
        <v>1003</v>
      </c>
      <c r="J99" s="6" t="s">
        <v>486</v>
      </c>
      <c r="K99" s="12" t="s">
        <v>2152</v>
      </c>
      <c r="L99" s="15">
        <f t="shared" si="10"/>
        <v>5.140000000000001</v>
      </c>
      <c r="M99" s="16">
        <v>3.43</v>
      </c>
      <c r="N99" s="16">
        <v>1.71</v>
      </c>
      <c r="O99" s="17"/>
      <c r="P99" s="17"/>
      <c r="Q99" s="1861"/>
      <c r="R99" s="17"/>
      <c r="S99" s="1861"/>
      <c r="T99" s="1861"/>
      <c r="U99" s="17"/>
    </row>
    <row r="100" spans="1:21" ht="15">
      <c r="A100" s="10">
        <v>3</v>
      </c>
      <c r="B100" s="12" t="s">
        <v>2171</v>
      </c>
      <c r="C100" s="12" t="s">
        <v>927</v>
      </c>
      <c r="D100" s="13">
        <v>0.9</v>
      </c>
      <c r="E100" s="14" t="s">
        <v>405</v>
      </c>
      <c r="F100" s="12" t="s">
        <v>281</v>
      </c>
      <c r="G100" s="6" t="s">
        <v>529</v>
      </c>
      <c r="H100" s="4" t="s">
        <v>530</v>
      </c>
      <c r="I100" s="4" t="s">
        <v>1003</v>
      </c>
      <c r="J100" s="6" t="s">
        <v>486</v>
      </c>
      <c r="K100" s="12" t="s">
        <v>2152</v>
      </c>
      <c r="L100" s="15">
        <f t="shared" si="10"/>
        <v>5.140000000000001</v>
      </c>
      <c r="M100" s="16">
        <v>3.43</v>
      </c>
      <c r="N100" s="16">
        <v>1.71</v>
      </c>
      <c r="O100" s="17"/>
      <c r="P100" s="17"/>
      <c r="Q100" s="1861"/>
      <c r="R100" s="17"/>
      <c r="S100" s="1861"/>
      <c r="T100" s="1861"/>
      <c r="U100" s="17"/>
    </row>
    <row r="101" spans="1:21" ht="15">
      <c r="A101" s="10">
        <v>4</v>
      </c>
      <c r="B101" s="12" t="s">
        <v>554</v>
      </c>
      <c r="C101" s="12" t="s">
        <v>482</v>
      </c>
      <c r="D101" s="13">
        <v>0.5</v>
      </c>
      <c r="E101" s="14" t="s">
        <v>405</v>
      </c>
      <c r="F101" s="12" t="s">
        <v>463</v>
      </c>
      <c r="G101" s="6" t="s">
        <v>529</v>
      </c>
      <c r="H101" s="4" t="s">
        <v>530</v>
      </c>
      <c r="I101" s="4" t="s">
        <v>1003</v>
      </c>
      <c r="J101" s="6" t="s">
        <v>486</v>
      </c>
      <c r="K101" s="12" t="s">
        <v>2170</v>
      </c>
      <c r="L101" s="15">
        <f t="shared" si="10"/>
        <v>2.86</v>
      </c>
      <c r="M101" s="16">
        <v>2.29</v>
      </c>
      <c r="N101" s="16"/>
      <c r="O101" s="17"/>
      <c r="P101" s="17"/>
      <c r="Q101" s="1861">
        <v>0.57</v>
      </c>
      <c r="R101" s="17"/>
      <c r="S101" s="1861"/>
      <c r="T101" s="1861"/>
      <c r="U101" s="17"/>
    </row>
    <row r="102" spans="1:21" ht="15">
      <c r="A102" s="10">
        <v>5</v>
      </c>
      <c r="B102" s="12" t="s">
        <v>554</v>
      </c>
      <c r="C102" s="12" t="s">
        <v>2172</v>
      </c>
      <c r="D102" s="13">
        <v>0.9</v>
      </c>
      <c r="E102" s="14" t="s">
        <v>405</v>
      </c>
      <c r="F102" s="12" t="s">
        <v>463</v>
      </c>
      <c r="G102" s="6" t="s">
        <v>529</v>
      </c>
      <c r="H102" s="4" t="s">
        <v>530</v>
      </c>
      <c r="I102" s="4" t="s">
        <v>1003</v>
      </c>
      <c r="J102" s="6" t="s">
        <v>486</v>
      </c>
      <c r="K102" s="12" t="s">
        <v>2170</v>
      </c>
      <c r="L102" s="15">
        <f t="shared" si="10"/>
        <v>5.140000000000001</v>
      </c>
      <c r="M102" s="16">
        <v>4.11</v>
      </c>
      <c r="N102" s="16"/>
      <c r="O102" s="17"/>
      <c r="P102" s="17"/>
      <c r="Q102" s="1861">
        <v>1.03</v>
      </c>
      <c r="R102" s="17"/>
      <c r="S102" s="1861"/>
      <c r="T102" s="1861"/>
      <c r="U102" s="17"/>
    </row>
    <row r="103" spans="1:21" ht="15">
      <c r="A103" s="10">
        <v>6</v>
      </c>
      <c r="B103" s="12" t="s">
        <v>2173</v>
      </c>
      <c r="C103" s="12" t="s">
        <v>1458</v>
      </c>
      <c r="D103" s="13">
        <v>1</v>
      </c>
      <c r="E103" s="14" t="s">
        <v>405</v>
      </c>
      <c r="F103" s="12" t="s">
        <v>463</v>
      </c>
      <c r="G103" s="6" t="s">
        <v>529</v>
      </c>
      <c r="H103" s="4" t="s">
        <v>530</v>
      </c>
      <c r="I103" s="4" t="s">
        <v>1003</v>
      </c>
      <c r="J103" s="6" t="s">
        <v>486</v>
      </c>
      <c r="K103" s="12" t="s">
        <v>2174</v>
      </c>
      <c r="L103" s="15">
        <f t="shared" si="10"/>
        <v>5.71</v>
      </c>
      <c r="M103" s="16">
        <v>4.57</v>
      </c>
      <c r="N103" s="16"/>
      <c r="O103" s="17"/>
      <c r="P103" s="17"/>
      <c r="Q103" s="1861"/>
      <c r="R103" s="17"/>
      <c r="S103" s="1861">
        <v>1.14</v>
      </c>
      <c r="T103" s="1861"/>
      <c r="U103" s="17"/>
    </row>
    <row r="104" spans="1:21" ht="15">
      <c r="A104" s="10">
        <v>7</v>
      </c>
      <c r="B104" s="12" t="s">
        <v>459</v>
      </c>
      <c r="C104" s="12" t="s">
        <v>552</v>
      </c>
      <c r="D104" s="13">
        <v>1</v>
      </c>
      <c r="E104" s="14" t="s">
        <v>478</v>
      </c>
      <c r="F104" s="12" t="s">
        <v>270</v>
      </c>
      <c r="G104" s="6" t="s">
        <v>529</v>
      </c>
      <c r="H104" s="4" t="s">
        <v>530</v>
      </c>
      <c r="I104" s="4" t="s">
        <v>1003</v>
      </c>
      <c r="J104" s="6" t="s">
        <v>537</v>
      </c>
      <c r="K104" s="12" t="s">
        <v>2175</v>
      </c>
      <c r="L104" s="15">
        <f t="shared" si="10"/>
        <v>3.34</v>
      </c>
      <c r="M104" s="16"/>
      <c r="N104" s="16">
        <v>2.67</v>
      </c>
      <c r="O104" s="17"/>
      <c r="P104" s="17"/>
      <c r="Q104" s="1861"/>
      <c r="R104" s="17"/>
      <c r="S104" s="1861"/>
      <c r="T104" s="1861">
        <v>0.67</v>
      </c>
      <c r="U104" s="17"/>
    </row>
    <row r="105" spans="1:21" ht="15">
      <c r="A105" s="10">
        <v>8</v>
      </c>
      <c r="B105" s="12" t="s">
        <v>434</v>
      </c>
      <c r="C105" s="12" t="s">
        <v>2176</v>
      </c>
      <c r="D105" s="13">
        <v>1</v>
      </c>
      <c r="E105" s="14" t="s">
        <v>478</v>
      </c>
      <c r="F105" s="12" t="s">
        <v>277</v>
      </c>
      <c r="G105" s="6" t="s">
        <v>529</v>
      </c>
      <c r="H105" s="4" t="s">
        <v>530</v>
      </c>
      <c r="I105" s="4" t="s">
        <v>1003</v>
      </c>
      <c r="J105" s="6" t="s">
        <v>537</v>
      </c>
      <c r="K105" s="12" t="s">
        <v>2175</v>
      </c>
      <c r="L105" s="15">
        <f t="shared" si="10"/>
        <v>3.34</v>
      </c>
      <c r="M105" s="16"/>
      <c r="N105" s="16">
        <v>2.67</v>
      </c>
      <c r="O105" s="17"/>
      <c r="P105" s="17"/>
      <c r="Q105" s="1861"/>
      <c r="R105" s="17"/>
      <c r="S105" s="1861"/>
      <c r="T105" s="1861">
        <v>0.67</v>
      </c>
      <c r="U105" s="17"/>
    </row>
    <row r="106" spans="1:21" ht="15">
      <c r="A106" s="10">
        <v>9</v>
      </c>
      <c r="B106" s="12" t="s">
        <v>434</v>
      </c>
      <c r="C106" s="12" t="s">
        <v>2177</v>
      </c>
      <c r="D106" s="13">
        <v>0.5</v>
      </c>
      <c r="E106" s="14" t="s">
        <v>478</v>
      </c>
      <c r="F106" s="12" t="s">
        <v>277</v>
      </c>
      <c r="G106" s="6" t="s">
        <v>529</v>
      </c>
      <c r="H106" s="4" t="s">
        <v>530</v>
      </c>
      <c r="I106" s="4" t="s">
        <v>1003</v>
      </c>
      <c r="J106" s="6" t="s">
        <v>537</v>
      </c>
      <c r="K106" s="12" t="s">
        <v>2175</v>
      </c>
      <c r="L106" s="15">
        <f t="shared" si="10"/>
        <v>1.6600000000000001</v>
      </c>
      <c r="M106" s="16"/>
      <c r="N106" s="16">
        <v>1.33</v>
      </c>
      <c r="O106" s="17"/>
      <c r="P106" s="17"/>
      <c r="Q106" s="1861"/>
      <c r="R106" s="17"/>
      <c r="S106" s="1861"/>
      <c r="T106" s="1861">
        <v>0.33</v>
      </c>
      <c r="U106" s="17"/>
    </row>
    <row r="107" spans="1:21" ht="15">
      <c r="A107" s="10">
        <v>10</v>
      </c>
      <c r="B107" s="12" t="s">
        <v>2178</v>
      </c>
      <c r="C107" s="12" t="s">
        <v>434</v>
      </c>
      <c r="D107" s="13">
        <v>0.7</v>
      </c>
      <c r="E107" s="14" t="s">
        <v>405</v>
      </c>
      <c r="F107" s="12" t="s">
        <v>281</v>
      </c>
      <c r="G107" s="6" t="s">
        <v>529</v>
      </c>
      <c r="H107" s="4" t="s">
        <v>530</v>
      </c>
      <c r="I107" s="4" t="s">
        <v>1003</v>
      </c>
      <c r="J107" s="6" t="s">
        <v>486</v>
      </c>
      <c r="K107" s="12" t="s">
        <v>2152</v>
      </c>
      <c r="L107" s="15">
        <f t="shared" si="10"/>
        <v>4</v>
      </c>
      <c r="M107" s="16">
        <v>2.67</v>
      </c>
      <c r="N107" s="16">
        <v>1.33</v>
      </c>
      <c r="O107" s="17"/>
      <c r="P107" s="17"/>
      <c r="Q107" s="1861"/>
      <c r="R107" s="17"/>
      <c r="S107" s="1861"/>
      <c r="T107" s="1861"/>
      <c r="U107" s="17"/>
    </row>
    <row r="108" spans="1:21" ht="15">
      <c r="A108" s="10">
        <v>11</v>
      </c>
      <c r="B108" s="12" t="s">
        <v>554</v>
      </c>
      <c r="C108" s="12" t="s">
        <v>2179</v>
      </c>
      <c r="D108" s="13">
        <v>0.4</v>
      </c>
      <c r="E108" s="14" t="s">
        <v>405</v>
      </c>
      <c r="F108" s="12" t="s">
        <v>463</v>
      </c>
      <c r="G108" s="6" t="s">
        <v>529</v>
      </c>
      <c r="H108" s="4" t="s">
        <v>530</v>
      </c>
      <c r="I108" s="4" t="s">
        <v>1003</v>
      </c>
      <c r="J108" s="6" t="s">
        <v>486</v>
      </c>
      <c r="K108" s="12" t="s">
        <v>2170</v>
      </c>
      <c r="L108" s="15">
        <f t="shared" si="10"/>
        <v>2.29</v>
      </c>
      <c r="M108" s="16">
        <v>1.83</v>
      </c>
      <c r="N108" s="16"/>
      <c r="O108" s="17"/>
      <c r="P108" s="17"/>
      <c r="Q108" s="1861">
        <v>0.46</v>
      </c>
      <c r="R108" s="17"/>
      <c r="S108" s="1861"/>
      <c r="T108" s="1861"/>
      <c r="U108" s="17"/>
    </row>
    <row r="109" spans="1:21" ht="15">
      <c r="A109" s="10">
        <v>12</v>
      </c>
      <c r="B109" s="12" t="s">
        <v>477</v>
      </c>
      <c r="C109" s="12" t="s">
        <v>459</v>
      </c>
      <c r="D109" s="13">
        <v>0.2</v>
      </c>
      <c r="E109" s="14" t="s">
        <v>405</v>
      </c>
      <c r="F109" s="12" t="s">
        <v>452</v>
      </c>
      <c r="G109" s="6" t="s">
        <v>529</v>
      </c>
      <c r="H109" s="4" t="s">
        <v>530</v>
      </c>
      <c r="I109" s="4" t="s">
        <v>1003</v>
      </c>
      <c r="J109" s="6" t="s">
        <v>486</v>
      </c>
      <c r="K109" s="12" t="s">
        <v>2152</v>
      </c>
      <c r="L109" s="15">
        <f t="shared" si="10"/>
        <v>1.1400000000000001</v>
      </c>
      <c r="M109" s="16">
        <v>0.76</v>
      </c>
      <c r="N109" s="16">
        <v>0.38</v>
      </c>
      <c r="O109" s="17"/>
      <c r="P109" s="17"/>
      <c r="Q109" s="1861"/>
      <c r="R109" s="17"/>
      <c r="S109" s="1861"/>
      <c r="T109" s="1861"/>
      <c r="U109" s="17"/>
    </row>
    <row r="110" spans="1:21" ht="15">
      <c r="A110" s="10">
        <v>13</v>
      </c>
      <c r="B110" s="12" t="s">
        <v>477</v>
      </c>
      <c r="C110" s="12" t="s">
        <v>542</v>
      </c>
      <c r="D110" s="13">
        <v>0.1</v>
      </c>
      <c r="E110" s="14" t="s">
        <v>405</v>
      </c>
      <c r="F110" s="12" t="s">
        <v>452</v>
      </c>
      <c r="G110" s="6" t="s">
        <v>529</v>
      </c>
      <c r="H110" s="4" t="s">
        <v>530</v>
      </c>
      <c r="I110" s="4" t="s">
        <v>1003</v>
      </c>
      <c r="J110" s="6" t="s">
        <v>486</v>
      </c>
      <c r="K110" s="12" t="s">
        <v>2152</v>
      </c>
      <c r="L110" s="15">
        <f t="shared" si="10"/>
        <v>0.5700000000000001</v>
      </c>
      <c r="M110" s="16">
        <v>0.38</v>
      </c>
      <c r="N110" s="16">
        <v>0.19</v>
      </c>
      <c r="O110" s="17"/>
      <c r="P110" s="17"/>
      <c r="Q110" s="1861"/>
      <c r="R110" s="17"/>
      <c r="S110" s="1861"/>
      <c r="T110" s="1861"/>
      <c r="U110" s="17"/>
    </row>
    <row r="111" spans="1:21" ht="15">
      <c r="A111" s="10">
        <v>14</v>
      </c>
      <c r="B111" s="12" t="s">
        <v>477</v>
      </c>
      <c r="C111" s="12" t="s">
        <v>557</v>
      </c>
      <c r="D111" s="13">
        <v>0.3</v>
      </c>
      <c r="E111" s="14" t="s">
        <v>405</v>
      </c>
      <c r="F111" s="12" t="s">
        <v>460</v>
      </c>
      <c r="G111" s="6" t="s">
        <v>529</v>
      </c>
      <c r="H111" s="4" t="s">
        <v>530</v>
      </c>
      <c r="I111" s="4" t="s">
        <v>1003</v>
      </c>
      <c r="J111" s="6" t="s">
        <v>486</v>
      </c>
      <c r="K111" s="12" t="s">
        <v>2174</v>
      </c>
      <c r="L111" s="15">
        <f t="shared" si="10"/>
        <v>1.7100000000000002</v>
      </c>
      <c r="M111" s="16">
        <v>1.37</v>
      </c>
      <c r="N111" s="16"/>
      <c r="O111" s="17"/>
      <c r="P111" s="17"/>
      <c r="Q111" s="1861"/>
      <c r="R111" s="17"/>
      <c r="S111" s="1861">
        <v>0.34</v>
      </c>
      <c r="T111" s="1861"/>
      <c r="U111" s="17"/>
    </row>
    <row r="112" spans="1:21" ht="15">
      <c r="A112" s="10">
        <v>15</v>
      </c>
      <c r="B112" s="12" t="s">
        <v>556</v>
      </c>
      <c r="C112" s="12" t="s">
        <v>475</v>
      </c>
      <c r="D112" s="13">
        <v>0.5</v>
      </c>
      <c r="E112" s="14" t="s">
        <v>405</v>
      </c>
      <c r="F112" s="12" t="s">
        <v>463</v>
      </c>
      <c r="G112" s="6" t="s">
        <v>529</v>
      </c>
      <c r="H112" s="4" t="s">
        <v>530</v>
      </c>
      <c r="I112" s="4" t="s">
        <v>1003</v>
      </c>
      <c r="J112" s="6" t="s">
        <v>486</v>
      </c>
      <c r="K112" s="12" t="s">
        <v>2170</v>
      </c>
      <c r="L112" s="15">
        <f t="shared" si="10"/>
        <v>2.86</v>
      </c>
      <c r="M112" s="16">
        <v>2.29</v>
      </c>
      <c r="N112" s="16"/>
      <c r="O112" s="17"/>
      <c r="P112" s="17"/>
      <c r="Q112" s="1861">
        <v>0.57</v>
      </c>
      <c r="R112" s="17"/>
      <c r="S112" s="1861"/>
      <c r="T112" s="1861"/>
      <c r="U112" s="17"/>
    </row>
    <row r="113" spans="1:21" ht="15">
      <c r="A113" s="10">
        <v>16</v>
      </c>
      <c r="B113" s="12" t="s">
        <v>477</v>
      </c>
      <c r="C113" s="12" t="s">
        <v>927</v>
      </c>
      <c r="D113" s="13">
        <v>1</v>
      </c>
      <c r="E113" s="14" t="s">
        <v>405</v>
      </c>
      <c r="F113" s="12" t="s">
        <v>460</v>
      </c>
      <c r="G113" s="6" t="s">
        <v>529</v>
      </c>
      <c r="H113" s="4" t="s">
        <v>530</v>
      </c>
      <c r="I113" s="4" t="s">
        <v>1003</v>
      </c>
      <c r="J113" s="6" t="s">
        <v>486</v>
      </c>
      <c r="K113" s="12" t="s">
        <v>2174</v>
      </c>
      <c r="L113" s="15">
        <f t="shared" si="10"/>
        <v>5.71</v>
      </c>
      <c r="M113" s="16">
        <v>4.57</v>
      </c>
      <c r="N113" s="16"/>
      <c r="O113" s="17"/>
      <c r="P113" s="17"/>
      <c r="Q113" s="1861"/>
      <c r="R113" s="17"/>
      <c r="S113" s="1861">
        <v>1.14</v>
      </c>
      <c r="T113" s="1861"/>
      <c r="U113" s="17"/>
    </row>
    <row r="114" spans="1:21" ht="15">
      <c r="A114" s="10">
        <v>17</v>
      </c>
      <c r="B114" s="12" t="s">
        <v>477</v>
      </c>
      <c r="C114" s="12" t="s">
        <v>541</v>
      </c>
      <c r="D114" s="13">
        <v>0.5</v>
      </c>
      <c r="E114" s="14" t="s">
        <v>405</v>
      </c>
      <c r="F114" s="12" t="s">
        <v>460</v>
      </c>
      <c r="G114" s="6" t="s">
        <v>529</v>
      </c>
      <c r="H114" s="4" t="s">
        <v>530</v>
      </c>
      <c r="I114" s="4" t="s">
        <v>1003</v>
      </c>
      <c r="J114" s="6" t="s">
        <v>486</v>
      </c>
      <c r="K114" s="12" t="s">
        <v>2174</v>
      </c>
      <c r="L114" s="15">
        <f t="shared" si="10"/>
        <v>2.86</v>
      </c>
      <c r="M114" s="16">
        <v>2.29</v>
      </c>
      <c r="N114" s="16"/>
      <c r="O114" s="17"/>
      <c r="P114" s="17"/>
      <c r="Q114" s="1861"/>
      <c r="R114" s="17"/>
      <c r="S114" s="1861">
        <v>0.57</v>
      </c>
      <c r="T114" s="1861"/>
      <c r="U114" s="17"/>
    </row>
    <row r="115" spans="1:21" ht="15">
      <c r="A115" s="10">
        <v>18</v>
      </c>
      <c r="B115" s="12" t="s">
        <v>477</v>
      </c>
      <c r="C115" s="12" t="s">
        <v>2166</v>
      </c>
      <c r="D115" s="13">
        <v>0.9</v>
      </c>
      <c r="E115" s="14" t="s">
        <v>405</v>
      </c>
      <c r="F115" s="12" t="s">
        <v>460</v>
      </c>
      <c r="G115" s="6" t="s">
        <v>529</v>
      </c>
      <c r="H115" s="4" t="s">
        <v>530</v>
      </c>
      <c r="I115" s="4" t="s">
        <v>1003</v>
      </c>
      <c r="J115" s="6" t="s">
        <v>486</v>
      </c>
      <c r="K115" s="12" t="s">
        <v>2170</v>
      </c>
      <c r="L115" s="15">
        <f t="shared" si="10"/>
        <v>5.140000000000001</v>
      </c>
      <c r="M115" s="16">
        <v>4.11</v>
      </c>
      <c r="N115" s="16"/>
      <c r="O115" s="17"/>
      <c r="P115" s="17"/>
      <c r="Q115" s="1861">
        <v>1.03</v>
      </c>
      <c r="R115" s="17"/>
      <c r="S115" s="1861"/>
      <c r="T115" s="1861"/>
      <c r="U115" s="17"/>
    </row>
    <row r="116" spans="1:21" ht="15">
      <c r="A116" s="10">
        <v>19</v>
      </c>
      <c r="B116" s="12" t="s">
        <v>477</v>
      </c>
      <c r="C116" s="12" t="s">
        <v>133</v>
      </c>
      <c r="D116" s="13">
        <v>0.9</v>
      </c>
      <c r="E116" s="14" t="s">
        <v>405</v>
      </c>
      <c r="F116" s="12" t="s">
        <v>460</v>
      </c>
      <c r="G116" s="6" t="s">
        <v>529</v>
      </c>
      <c r="H116" s="4" t="s">
        <v>530</v>
      </c>
      <c r="I116" s="4" t="s">
        <v>1003</v>
      </c>
      <c r="J116" s="6" t="s">
        <v>486</v>
      </c>
      <c r="K116" s="12" t="s">
        <v>2170</v>
      </c>
      <c r="L116" s="15">
        <f t="shared" si="10"/>
        <v>5.140000000000001</v>
      </c>
      <c r="M116" s="16">
        <v>4.11</v>
      </c>
      <c r="N116" s="16"/>
      <c r="O116" s="17"/>
      <c r="P116" s="17"/>
      <c r="Q116" s="1861">
        <v>1.03</v>
      </c>
      <c r="R116" s="17"/>
      <c r="S116" s="1861"/>
      <c r="T116" s="1861"/>
      <c r="U116" s="17"/>
    </row>
    <row r="117" spans="1:21" ht="15">
      <c r="A117" s="10">
        <v>20</v>
      </c>
      <c r="B117" s="12" t="s">
        <v>477</v>
      </c>
      <c r="C117" s="12" t="s">
        <v>555</v>
      </c>
      <c r="D117" s="13">
        <v>0.7</v>
      </c>
      <c r="E117" s="14" t="s">
        <v>405</v>
      </c>
      <c r="F117" s="12" t="s">
        <v>460</v>
      </c>
      <c r="G117" s="6" t="s">
        <v>529</v>
      </c>
      <c r="H117" s="4" t="s">
        <v>530</v>
      </c>
      <c r="I117" s="4" t="s">
        <v>1003</v>
      </c>
      <c r="J117" s="6" t="s">
        <v>486</v>
      </c>
      <c r="K117" s="12" t="s">
        <v>2170</v>
      </c>
      <c r="L117" s="15">
        <f t="shared" si="10"/>
        <v>4</v>
      </c>
      <c r="M117" s="16">
        <v>3.2</v>
      </c>
      <c r="N117" s="16"/>
      <c r="O117" s="17"/>
      <c r="P117" s="17"/>
      <c r="Q117" s="1861">
        <v>0.8</v>
      </c>
      <c r="R117" s="17"/>
      <c r="S117" s="1861"/>
      <c r="T117" s="1861"/>
      <c r="U117" s="17"/>
    </row>
    <row r="118" spans="1:21" ht="15">
      <c r="A118" s="10">
        <v>21</v>
      </c>
      <c r="B118" s="12" t="s">
        <v>477</v>
      </c>
      <c r="C118" s="12" t="s">
        <v>1416</v>
      </c>
      <c r="D118" s="13">
        <v>0.6</v>
      </c>
      <c r="E118" s="14" t="s">
        <v>405</v>
      </c>
      <c r="F118" s="12" t="s">
        <v>452</v>
      </c>
      <c r="G118" s="6" t="s">
        <v>529</v>
      </c>
      <c r="H118" s="4" t="s">
        <v>530</v>
      </c>
      <c r="I118" s="4" t="s">
        <v>1003</v>
      </c>
      <c r="J118" s="6" t="s">
        <v>486</v>
      </c>
      <c r="K118" s="12" t="s">
        <v>2152</v>
      </c>
      <c r="L118" s="15">
        <f t="shared" si="10"/>
        <v>3.4299999999999997</v>
      </c>
      <c r="M118" s="16">
        <v>2.29</v>
      </c>
      <c r="N118" s="16">
        <v>1.14</v>
      </c>
      <c r="O118" s="17"/>
      <c r="P118" s="17"/>
      <c r="Q118" s="1861"/>
      <c r="R118" s="17"/>
      <c r="S118" s="1861"/>
      <c r="T118" s="1861"/>
      <c r="U118" s="17"/>
    </row>
    <row r="119" spans="1:21" ht="15">
      <c r="A119" s="10">
        <v>22</v>
      </c>
      <c r="B119" s="12" t="s">
        <v>477</v>
      </c>
      <c r="C119" s="12" t="s">
        <v>2180</v>
      </c>
      <c r="D119" s="13">
        <v>0.7</v>
      </c>
      <c r="E119" s="14" t="s">
        <v>405</v>
      </c>
      <c r="F119" s="12" t="s">
        <v>452</v>
      </c>
      <c r="G119" s="6" t="s">
        <v>529</v>
      </c>
      <c r="H119" s="4" t="s">
        <v>530</v>
      </c>
      <c r="I119" s="4" t="s">
        <v>1003</v>
      </c>
      <c r="J119" s="6" t="s">
        <v>486</v>
      </c>
      <c r="K119" s="12" t="s">
        <v>2152</v>
      </c>
      <c r="L119" s="15">
        <f t="shared" si="10"/>
        <v>4</v>
      </c>
      <c r="M119" s="16">
        <v>2.67</v>
      </c>
      <c r="N119" s="16">
        <v>1.33</v>
      </c>
      <c r="O119" s="17"/>
      <c r="P119" s="17"/>
      <c r="Q119" s="1861"/>
      <c r="R119" s="17"/>
      <c r="S119" s="1861"/>
      <c r="T119" s="1861"/>
      <c r="U119" s="17"/>
    </row>
    <row r="120" spans="1:21" ht="15">
      <c r="A120" s="234" t="s">
        <v>394</v>
      </c>
      <c r="B120" s="18"/>
      <c r="C120" s="18"/>
      <c r="D120" s="1217">
        <f>SUM(D98:D119)</f>
        <v>15.2</v>
      </c>
      <c r="E120" s="19"/>
      <c r="F120" s="19"/>
      <c r="G120" s="19"/>
      <c r="H120" s="19"/>
      <c r="I120" s="19"/>
      <c r="J120" s="19"/>
      <c r="K120" s="19"/>
      <c r="L120" s="20">
        <f aca="true" t="shared" si="11" ref="L120:U120">SUM(L98:L119)</f>
        <v>80.89000000000001</v>
      </c>
      <c r="M120" s="20">
        <f t="shared" si="11"/>
        <v>54.94</v>
      </c>
      <c r="N120" s="20">
        <f t="shared" si="11"/>
        <v>14.46</v>
      </c>
      <c r="O120" s="20">
        <f t="shared" si="11"/>
        <v>0</v>
      </c>
      <c r="P120" s="20">
        <f t="shared" si="11"/>
        <v>0</v>
      </c>
      <c r="Q120" s="20">
        <f t="shared" si="11"/>
        <v>6.63</v>
      </c>
      <c r="R120" s="20">
        <f t="shared" si="11"/>
        <v>0</v>
      </c>
      <c r="S120" s="20">
        <f t="shared" si="11"/>
        <v>3.19</v>
      </c>
      <c r="T120" s="20">
        <f t="shared" si="11"/>
        <v>1.6700000000000002</v>
      </c>
      <c r="U120" s="20">
        <f t="shared" si="11"/>
        <v>0</v>
      </c>
    </row>
    <row r="121" spans="1:21" ht="14.25">
      <c r="A121" s="1219" t="s">
        <v>558</v>
      </c>
      <c r="B121" s="1220"/>
      <c r="C121" s="1220"/>
      <c r="D121" s="1220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50"/>
    </row>
    <row r="122" spans="1:21" ht="15">
      <c r="A122" s="2">
        <v>1</v>
      </c>
      <c r="B122" s="3">
        <v>11</v>
      </c>
      <c r="C122" s="4" t="s">
        <v>925</v>
      </c>
      <c r="D122" s="5">
        <v>0.9</v>
      </c>
      <c r="E122" s="6" t="s">
        <v>405</v>
      </c>
      <c r="F122" s="6" t="s">
        <v>452</v>
      </c>
      <c r="G122" s="6" t="s">
        <v>529</v>
      </c>
      <c r="H122" s="4" t="s">
        <v>530</v>
      </c>
      <c r="I122" s="4" t="s">
        <v>1003</v>
      </c>
      <c r="J122" s="6" t="s">
        <v>486</v>
      </c>
      <c r="K122" s="6" t="s">
        <v>2181</v>
      </c>
      <c r="L122" s="1">
        <f>SUM(M122:U122)</f>
        <v>5.169999999999999</v>
      </c>
      <c r="M122" s="240">
        <v>3.42</v>
      </c>
      <c r="N122" s="240">
        <v>1.69</v>
      </c>
      <c r="O122" s="240"/>
      <c r="P122" s="7"/>
      <c r="Q122" s="7"/>
      <c r="R122" s="1">
        <v>0.06</v>
      </c>
      <c r="S122" s="1"/>
      <c r="T122" s="1"/>
      <c r="U122" s="1"/>
    </row>
    <row r="123" spans="1:21" ht="15">
      <c r="A123" s="2">
        <v>2</v>
      </c>
      <c r="B123" s="3">
        <v>41</v>
      </c>
      <c r="C123" s="4" t="s">
        <v>931</v>
      </c>
      <c r="D123" s="5">
        <v>0.9</v>
      </c>
      <c r="E123" s="6" t="s">
        <v>405</v>
      </c>
      <c r="F123" s="6" t="s">
        <v>452</v>
      </c>
      <c r="G123" s="6" t="s">
        <v>529</v>
      </c>
      <c r="H123" s="4" t="s">
        <v>530</v>
      </c>
      <c r="I123" s="4" t="s">
        <v>1003</v>
      </c>
      <c r="J123" s="6" t="s">
        <v>486</v>
      </c>
      <c r="K123" s="6" t="s">
        <v>2182</v>
      </c>
      <c r="L123" s="1">
        <f aca="true" t="shared" si="12" ref="L123:L130">SUM(M123:U123)</f>
        <v>5.109999999999999</v>
      </c>
      <c r="M123" s="240">
        <v>3.42</v>
      </c>
      <c r="N123" s="240">
        <v>1.69</v>
      </c>
      <c r="O123" s="240"/>
      <c r="P123" s="7"/>
      <c r="Q123" s="7"/>
      <c r="R123" s="1"/>
      <c r="S123" s="1"/>
      <c r="T123" s="1"/>
      <c r="U123" s="1"/>
    </row>
    <row r="124" spans="1:21" ht="15">
      <c r="A124" s="2">
        <v>3</v>
      </c>
      <c r="B124" s="3">
        <v>27</v>
      </c>
      <c r="C124" s="4" t="s">
        <v>944</v>
      </c>
      <c r="D124" s="5">
        <v>1</v>
      </c>
      <c r="E124" s="6" t="s">
        <v>405</v>
      </c>
      <c r="F124" s="6" t="s">
        <v>452</v>
      </c>
      <c r="G124" s="6" t="s">
        <v>529</v>
      </c>
      <c r="H124" s="4" t="s">
        <v>530</v>
      </c>
      <c r="I124" s="4" t="s">
        <v>1003</v>
      </c>
      <c r="J124" s="6" t="s">
        <v>486</v>
      </c>
      <c r="K124" s="6" t="s">
        <v>2183</v>
      </c>
      <c r="L124" s="1">
        <f t="shared" si="12"/>
        <v>5.76</v>
      </c>
      <c r="M124" s="240">
        <v>3.81</v>
      </c>
      <c r="N124" s="240">
        <v>1.87</v>
      </c>
      <c r="O124" s="240"/>
      <c r="P124" s="7"/>
      <c r="Q124" s="7"/>
      <c r="R124" s="1">
        <v>0.08</v>
      </c>
      <c r="S124" s="1"/>
      <c r="T124" s="1"/>
      <c r="U124" s="1"/>
    </row>
    <row r="125" spans="1:21" ht="15">
      <c r="A125" s="2">
        <v>4</v>
      </c>
      <c r="B125" s="3">
        <v>55</v>
      </c>
      <c r="C125" s="4" t="s">
        <v>946</v>
      </c>
      <c r="D125" s="5">
        <v>1</v>
      </c>
      <c r="E125" s="6" t="s">
        <v>405</v>
      </c>
      <c r="F125" s="6" t="s">
        <v>452</v>
      </c>
      <c r="G125" s="6" t="s">
        <v>529</v>
      </c>
      <c r="H125" s="4" t="s">
        <v>530</v>
      </c>
      <c r="I125" s="4" t="s">
        <v>1003</v>
      </c>
      <c r="J125" s="6" t="s">
        <v>486</v>
      </c>
      <c r="K125" s="6" t="s">
        <v>2181</v>
      </c>
      <c r="L125" s="1">
        <f t="shared" si="12"/>
        <v>5.76</v>
      </c>
      <c r="M125" s="240">
        <v>3.81</v>
      </c>
      <c r="N125" s="240">
        <v>1.87</v>
      </c>
      <c r="O125" s="240"/>
      <c r="P125" s="7"/>
      <c r="Q125" s="7"/>
      <c r="R125" s="1">
        <v>0.08</v>
      </c>
      <c r="S125" s="1"/>
      <c r="T125" s="1"/>
      <c r="U125" s="1"/>
    </row>
    <row r="126" spans="1:21" ht="15">
      <c r="A126" s="2">
        <v>5</v>
      </c>
      <c r="B126" s="3">
        <v>12</v>
      </c>
      <c r="C126" s="4" t="s">
        <v>2184</v>
      </c>
      <c r="D126" s="5">
        <v>1</v>
      </c>
      <c r="E126" s="6" t="s">
        <v>405</v>
      </c>
      <c r="F126" s="6" t="s">
        <v>452</v>
      </c>
      <c r="G126" s="6" t="s">
        <v>529</v>
      </c>
      <c r="H126" s="4" t="s">
        <v>530</v>
      </c>
      <c r="I126" s="4" t="s">
        <v>1003</v>
      </c>
      <c r="J126" s="6" t="s">
        <v>486</v>
      </c>
      <c r="K126" s="6" t="s">
        <v>2182</v>
      </c>
      <c r="L126" s="1">
        <f t="shared" si="12"/>
        <v>5.68</v>
      </c>
      <c r="M126" s="240">
        <v>3.81</v>
      </c>
      <c r="N126" s="240">
        <v>1.87</v>
      </c>
      <c r="O126" s="240"/>
      <c r="P126" s="7"/>
      <c r="Q126" s="7"/>
      <c r="R126" s="1"/>
      <c r="S126" s="1"/>
      <c r="T126" s="1"/>
      <c r="U126" s="1"/>
    </row>
    <row r="127" spans="1:21" ht="15">
      <c r="A127" s="2">
        <v>6</v>
      </c>
      <c r="B127" s="3">
        <v>6</v>
      </c>
      <c r="C127" s="4" t="s">
        <v>2185</v>
      </c>
      <c r="D127" s="5">
        <v>0.6</v>
      </c>
      <c r="E127" s="6" t="s">
        <v>405</v>
      </c>
      <c r="F127" s="6" t="s">
        <v>281</v>
      </c>
      <c r="G127" s="6" t="s">
        <v>529</v>
      </c>
      <c r="H127" s="4" t="s">
        <v>530</v>
      </c>
      <c r="I127" s="4" t="s">
        <v>1003</v>
      </c>
      <c r="J127" s="6" t="s">
        <v>486</v>
      </c>
      <c r="K127" s="6" t="s">
        <v>2182</v>
      </c>
      <c r="L127" s="1">
        <f t="shared" si="12"/>
        <v>3.4099999999999997</v>
      </c>
      <c r="M127" s="240">
        <v>2.28</v>
      </c>
      <c r="N127" s="240">
        <v>1.13</v>
      </c>
      <c r="O127" s="240"/>
      <c r="P127" s="7"/>
      <c r="Q127" s="7"/>
      <c r="R127" s="1"/>
      <c r="S127" s="1"/>
      <c r="T127" s="1"/>
      <c r="U127" s="1"/>
    </row>
    <row r="128" spans="1:21" ht="15">
      <c r="A128" s="2">
        <v>7</v>
      </c>
      <c r="B128" s="3">
        <v>54</v>
      </c>
      <c r="C128" s="4" t="s">
        <v>542</v>
      </c>
      <c r="D128" s="5">
        <v>0.9</v>
      </c>
      <c r="E128" s="6" t="s">
        <v>478</v>
      </c>
      <c r="F128" s="6" t="s">
        <v>452</v>
      </c>
      <c r="G128" s="6" t="s">
        <v>529</v>
      </c>
      <c r="H128" s="4" t="s">
        <v>530</v>
      </c>
      <c r="I128" s="4" t="s">
        <v>1003</v>
      </c>
      <c r="J128" s="6" t="s">
        <v>537</v>
      </c>
      <c r="K128" s="6" t="s">
        <v>2153</v>
      </c>
      <c r="L128" s="1">
        <f t="shared" si="12"/>
        <v>3</v>
      </c>
      <c r="M128" s="240"/>
      <c r="N128" s="240">
        <v>3</v>
      </c>
      <c r="O128" s="240"/>
      <c r="P128" s="7"/>
      <c r="Q128" s="7"/>
      <c r="R128" s="1"/>
      <c r="S128" s="1"/>
      <c r="T128" s="1"/>
      <c r="U128" s="1"/>
    </row>
    <row r="129" spans="1:21" ht="15">
      <c r="A129" s="2">
        <v>8</v>
      </c>
      <c r="B129" s="3">
        <v>54</v>
      </c>
      <c r="C129" s="4" t="s">
        <v>2186</v>
      </c>
      <c r="D129" s="5">
        <v>1</v>
      </c>
      <c r="E129" s="6" t="s">
        <v>478</v>
      </c>
      <c r="F129" s="6" t="s">
        <v>452</v>
      </c>
      <c r="G129" s="6" t="s">
        <v>529</v>
      </c>
      <c r="H129" s="4" t="s">
        <v>530</v>
      </c>
      <c r="I129" s="4" t="s">
        <v>1003</v>
      </c>
      <c r="J129" s="6" t="s">
        <v>537</v>
      </c>
      <c r="K129" s="6" t="s">
        <v>2153</v>
      </c>
      <c r="L129" s="1">
        <f t="shared" si="12"/>
        <v>3.33</v>
      </c>
      <c r="M129" s="240"/>
      <c r="N129" s="240">
        <v>3.33</v>
      </c>
      <c r="O129" s="240"/>
      <c r="P129" s="7"/>
      <c r="Q129" s="7"/>
      <c r="R129" s="1"/>
      <c r="S129" s="1"/>
      <c r="T129" s="1"/>
      <c r="U129" s="1"/>
    </row>
    <row r="130" spans="1:21" ht="15">
      <c r="A130" s="2">
        <v>9</v>
      </c>
      <c r="B130" s="3">
        <v>13</v>
      </c>
      <c r="C130" s="4" t="s">
        <v>2187</v>
      </c>
      <c r="D130" s="5">
        <v>1</v>
      </c>
      <c r="E130" s="6" t="s">
        <v>478</v>
      </c>
      <c r="F130" s="6" t="s">
        <v>452</v>
      </c>
      <c r="G130" s="6" t="s">
        <v>529</v>
      </c>
      <c r="H130" s="4" t="s">
        <v>530</v>
      </c>
      <c r="I130" s="4" t="s">
        <v>1003</v>
      </c>
      <c r="J130" s="6" t="s">
        <v>537</v>
      </c>
      <c r="K130" s="6" t="s">
        <v>2153</v>
      </c>
      <c r="L130" s="1">
        <f t="shared" si="12"/>
        <v>3.33</v>
      </c>
      <c r="M130" s="240"/>
      <c r="N130" s="240">
        <v>3.33</v>
      </c>
      <c r="O130" s="240"/>
      <c r="P130" s="7"/>
      <c r="Q130" s="7"/>
      <c r="R130" s="1"/>
      <c r="S130" s="1"/>
      <c r="T130" s="1"/>
      <c r="U130" s="1"/>
    </row>
    <row r="131" spans="1:21" ht="15">
      <c r="A131" s="234" t="s">
        <v>394</v>
      </c>
      <c r="B131" s="235"/>
      <c r="C131" s="6"/>
      <c r="D131" s="1217">
        <f>SUM(D122:D130)</f>
        <v>8.3</v>
      </c>
      <c r="E131" s="9"/>
      <c r="F131" s="9"/>
      <c r="G131" s="9"/>
      <c r="H131" s="9"/>
      <c r="I131" s="9"/>
      <c r="J131" s="9"/>
      <c r="K131" s="9"/>
      <c r="L131" s="1">
        <f aca="true" t="shared" si="13" ref="L131:U131">SUM(L122:L130)</f>
        <v>40.55</v>
      </c>
      <c r="M131" s="1">
        <f t="shared" si="13"/>
        <v>20.55</v>
      </c>
      <c r="N131" s="1">
        <f t="shared" si="13"/>
        <v>19.78</v>
      </c>
      <c r="O131" s="1">
        <f t="shared" si="13"/>
        <v>0</v>
      </c>
      <c r="P131" s="1">
        <f t="shared" si="13"/>
        <v>0</v>
      </c>
      <c r="Q131" s="1">
        <f t="shared" si="13"/>
        <v>0</v>
      </c>
      <c r="R131" s="1">
        <f t="shared" si="13"/>
        <v>0.22000000000000003</v>
      </c>
      <c r="S131" s="1">
        <f t="shared" si="13"/>
        <v>0</v>
      </c>
      <c r="T131" s="1">
        <f t="shared" si="13"/>
        <v>0</v>
      </c>
      <c r="U131" s="1">
        <f t="shared" si="13"/>
        <v>0</v>
      </c>
    </row>
    <row r="132" spans="1:21" ht="15">
      <c r="A132" s="1219" t="s">
        <v>562</v>
      </c>
      <c r="B132" s="1220"/>
      <c r="C132" s="1220"/>
      <c r="D132" s="1220"/>
      <c r="E132" s="245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0"/>
    </row>
    <row r="133" spans="1:21" ht="15">
      <c r="A133" s="2">
        <v>1</v>
      </c>
      <c r="B133" s="3">
        <v>2</v>
      </c>
      <c r="C133" s="4" t="s">
        <v>927</v>
      </c>
      <c r="D133" s="5">
        <v>0.7</v>
      </c>
      <c r="E133" s="6" t="s">
        <v>405</v>
      </c>
      <c r="F133" s="6" t="s">
        <v>281</v>
      </c>
      <c r="G133" s="6" t="s">
        <v>529</v>
      </c>
      <c r="H133" s="4" t="s">
        <v>530</v>
      </c>
      <c r="I133" s="4" t="s">
        <v>1003</v>
      </c>
      <c r="J133" s="6" t="s">
        <v>486</v>
      </c>
      <c r="K133" s="12" t="s">
        <v>2152</v>
      </c>
      <c r="L133" s="7">
        <f aca="true" t="shared" si="14" ref="L133:L140">SUM(M133:T133)</f>
        <v>3.98</v>
      </c>
      <c r="M133" s="7">
        <v>2.67</v>
      </c>
      <c r="N133" s="7">
        <v>1.31</v>
      </c>
      <c r="O133" s="7"/>
      <c r="P133" s="7"/>
      <c r="Q133" s="7"/>
      <c r="R133" s="1"/>
      <c r="S133" s="1"/>
      <c r="T133" s="1"/>
      <c r="U133" s="1"/>
    </row>
    <row r="134" spans="1:21" ht="15">
      <c r="A134" s="2">
        <v>2</v>
      </c>
      <c r="B134" s="3">
        <v>2</v>
      </c>
      <c r="C134" s="4" t="s">
        <v>946</v>
      </c>
      <c r="D134" s="5">
        <v>0.5</v>
      </c>
      <c r="E134" s="6" t="s">
        <v>405</v>
      </c>
      <c r="F134" s="6" t="s">
        <v>281</v>
      </c>
      <c r="G134" s="6" t="s">
        <v>529</v>
      </c>
      <c r="H134" s="4" t="s">
        <v>530</v>
      </c>
      <c r="I134" s="4" t="s">
        <v>1003</v>
      </c>
      <c r="J134" s="6" t="s">
        <v>486</v>
      </c>
      <c r="K134" s="12" t="s">
        <v>2152</v>
      </c>
      <c r="L134" s="7">
        <f t="shared" si="14"/>
        <v>2.84</v>
      </c>
      <c r="M134" s="1">
        <v>1.9</v>
      </c>
      <c r="N134" s="1">
        <v>0.94</v>
      </c>
      <c r="O134" s="1"/>
      <c r="P134" s="7"/>
      <c r="Q134" s="7"/>
      <c r="R134" s="1"/>
      <c r="S134" s="1"/>
      <c r="T134" s="1"/>
      <c r="U134" s="1"/>
    </row>
    <row r="135" spans="1:21" ht="15">
      <c r="A135" s="2">
        <v>3</v>
      </c>
      <c r="B135" s="3">
        <v>7</v>
      </c>
      <c r="C135" s="4" t="s">
        <v>932</v>
      </c>
      <c r="D135" s="5">
        <v>0.7</v>
      </c>
      <c r="E135" s="6" t="s">
        <v>405</v>
      </c>
      <c r="F135" s="6" t="s">
        <v>281</v>
      </c>
      <c r="G135" s="6" t="s">
        <v>529</v>
      </c>
      <c r="H135" s="4" t="s">
        <v>530</v>
      </c>
      <c r="I135" s="4" t="s">
        <v>1003</v>
      </c>
      <c r="J135" s="6" t="s">
        <v>486</v>
      </c>
      <c r="K135" s="12" t="s">
        <v>2159</v>
      </c>
      <c r="L135" s="7">
        <f t="shared" si="14"/>
        <v>4.03</v>
      </c>
      <c r="M135" s="1">
        <v>2.67</v>
      </c>
      <c r="N135" s="1">
        <v>1.31</v>
      </c>
      <c r="O135" s="1"/>
      <c r="P135" s="7"/>
      <c r="Q135" s="7"/>
      <c r="R135" s="1">
        <v>0.05</v>
      </c>
      <c r="S135" s="1"/>
      <c r="T135" s="1"/>
      <c r="U135" s="1"/>
    </row>
    <row r="136" spans="1:21" ht="15">
      <c r="A136" s="2">
        <v>4</v>
      </c>
      <c r="B136" s="3">
        <v>7</v>
      </c>
      <c r="C136" s="4" t="s">
        <v>126</v>
      </c>
      <c r="D136" s="5">
        <v>0.9</v>
      </c>
      <c r="E136" s="6" t="s">
        <v>405</v>
      </c>
      <c r="F136" s="6" t="s">
        <v>281</v>
      </c>
      <c r="G136" s="6" t="s">
        <v>529</v>
      </c>
      <c r="H136" s="4" t="s">
        <v>530</v>
      </c>
      <c r="I136" s="4" t="s">
        <v>1003</v>
      </c>
      <c r="J136" s="6" t="s">
        <v>486</v>
      </c>
      <c r="K136" s="12" t="s">
        <v>2159</v>
      </c>
      <c r="L136" s="7">
        <f t="shared" si="14"/>
        <v>5.18</v>
      </c>
      <c r="M136" s="1">
        <v>3.42</v>
      </c>
      <c r="N136" s="1">
        <v>1.69</v>
      </c>
      <c r="O136" s="1"/>
      <c r="P136" s="7"/>
      <c r="Q136" s="7"/>
      <c r="R136" s="1">
        <v>0.07</v>
      </c>
      <c r="S136" s="1"/>
      <c r="T136" s="1"/>
      <c r="U136" s="1"/>
    </row>
    <row r="137" spans="1:21" ht="15">
      <c r="A137" s="2">
        <v>5</v>
      </c>
      <c r="B137" s="3">
        <v>9</v>
      </c>
      <c r="C137" s="4" t="s">
        <v>548</v>
      </c>
      <c r="D137" s="5">
        <v>0.9</v>
      </c>
      <c r="E137" s="6" t="s">
        <v>405</v>
      </c>
      <c r="F137" s="6" t="s">
        <v>281</v>
      </c>
      <c r="G137" s="6" t="s">
        <v>529</v>
      </c>
      <c r="H137" s="4" t="s">
        <v>530</v>
      </c>
      <c r="I137" s="4" t="s">
        <v>1003</v>
      </c>
      <c r="J137" s="6" t="s">
        <v>486</v>
      </c>
      <c r="K137" s="12" t="s">
        <v>2152</v>
      </c>
      <c r="L137" s="7">
        <f t="shared" si="14"/>
        <v>5.109999999999999</v>
      </c>
      <c r="M137" s="1">
        <v>3.42</v>
      </c>
      <c r="N137" s="1">
        <v>1.69</v>
      </c>
      <c r="O137" s="1"/>
      <c r="P137" s="7"/>
      <c r="Q137" s="7"/>
      <c r="R137" s="1"/>
      <c r="S137" s="1"/>
      <c r="T137" s="1"/>
      <c r="U137" s="1"/>
    </row>
    <row r="138" spans="1:21" ht="15">
      <c r="A138" s="2">
        <v>6</v>
      </c>
      <c r="B138" s="3">
        <v>29</v>
      </c>
      <c r="C138" s="4" t="s">
        <v>471</v>
      </c>
      <c r="D138" s="5">
        <v>0.9</v>
      </c>
      <c r="E138" s="6" t="s">
        <v>405</v>
      </c>
      <c r="F138" s="6" t="s">
        <v>452</v>
      </c>
      <c r="G138" s="6" t="s">
        <v>529</v>
      </c>
      <c r="H138" s="4" t="s">
        <v>530</v>
      </c>
      <c r="I138" s="4" t="s">
        <v>1003</v>
      </c>
      <c r="J138" s="6" t="s">
        <v>486</v>
      </c>
      <c r="K138" s="12" t="s">
        <v>2152</v>
      </c>
      <c r="L138" s="7">
        <f t="shared" si="14"/>
        <v>5.109999999999999</v>
      </c>
      <c r="M138" s="1">
        <v>3.42</v>
      </c>
      <c r="N138" s="1">
        <v>1.69</v>
      </c>
      <c r="O138" s="1"/>
      <c r="P138" s="7"/>
      <c r="Q138" s="7"/>
      <c r="R138" s="1"/>
      <c r="S138" s="1"/>
      <c r="T138" s="1"/>
      <c r="U138" s="1"/>
    </row>
    <row r="139" spans="1:21" ht="15">
      <c r="A139" s="2">
        <v>7</v>
      </c>
      <c r="B139" s="3">
        <v>34</v>
      </c>
      <c r="C139" s="4" t="s">
        <v>560</v>
      </c>
      <c r="D139" s="5">
        <v>1</v>
      </c>
      <c r="E139" s="6" t="s">
        <v>405</v>
      </c>
      <c r="F139" s="6" t="s">
        <v>452</v>
      </c>
      <c r="G139" s="6" t="s">
        <v>529</v>
      </c>
      <c r="H139" s="4" t="s">
        <v>530</v>
      </c>
      <c r="I139" s="4" t="s">
        <v>1003</v>
      </c>
      <c r="J139" s="6" t="s">
        <v>486</v>
      </c>
      <c r="K139" s="12" t="s">
        <v>2152</v>
      </c>
      <c r="L139" s="7">
        <f t="shared" si="14"/>
        <v>5.68</v>
      </c>
      <c r="M139" s="1">
        <v>3.81</v>
      </c>
      <c r="N139" s="1">
        <v>1.87</v>
      </c>
      <c r="O139" s="1"/>
      <c r="P139" s="7"/>
      <c r="Q139" s="7"/>
      <c r="R139" s="1"/>
      <c r="S139" s="1"/>
      <c r="T139" s="1"/>
      <c r="U139" s="1"/>
    </row>
    <row r="140" spans="1:21" ht="15">
      <c r="A140" s="2">
        <v>8</v>
      </c>
      <c r="B140" s="3">
        <v>76</v>
      </c>
      <c r="C140" s="4" t="s">
        <v>436</v>
      </c>
      <c r="D140" s="5">
        <v>1</v>
      </c>
      <c r="E140" s="6" t="s">
        <v>478</v>
      </c>
      <c r="F140" s="6" t="s">
        <v>452</v>
      </c>
      <c r="G140" s="6" t="s">
        <v>529</v>
      </c>
      <c r="H140" s="4" t="s">
        <v>530</v>
      </c>
      <c r="I140" s="4" t="s">
        <v>1003</v>
      </c>
      <c r="J140" s="6" t="s">
        <v>537</v>
      </c>
      <c r="K140" s="6" t="s">
        <v>2153</v>
      </c>
      <c r="L140" s="7">
        <f t="shared" si="14"/>
        <v>3.33</v>
      </c>
      <c r="M140" s="1"/>
      <c r="N140" s="1">
        <v>3.33</v>
      </c>
      <c r="O140" s="1"/>
      <c r="P140" s="7"/>
      <c r="Q140" s="7"/>
      <c r="R140" s="1"/>
      <c r="S140" s="1"/>
      <c r="T140" s="1"/>
      <c r="U140" s="1"/>
    </row>
    <row r="141" spans="1:21" ht="15">
      <c r="A141" s="241" t="s">
        <v>394</v>
      </c>
      <c r="B141" s="242"/>
      <c r="C141" s="243"/>
      <c r="D141" s="1217">
        <f>SUM(D133:D140)</f>
        <v>6.6</v>
      </c>
      <c r="E141" s="4"/>
      <c r="F141" s="6"/>
      <c r="G141" s="6"/>
      <c r="H141" s="4"/>
      <c r="I141" s="4"/>
      <c r="J141" s="6"/>
      <c r="K141" s="6"/>
      <c r="L141" s="7">
        <f aca="true" t="shared" si="15" ref="L141:U141">SUM(L133:L140)</f>
        <v>35.26</v>
      </c>
      <c r="M141" s="7">
        <f t="shared" si="15"/>
        <v>21.31</v>
      </c>
      <c r="N141" s="7">
        <f t="shared" si="15"/>
        <v>13.83</v>
      </c>
      <c r="O141" s="7">
        <f t="shared" si="15"/>
        <v>0</v>
      </c>
      <c r="P141" s="7">
        <f t="shared" si="15"/>
        <v>0</v>
      </c>
      <c r="Q141" s="7">
        <f t="shared" si="15"/>
        <v>0</v>
      </c>
      <c r="R141" s="7">
        <f t="shared" si="15"/>
        <v>0.12000000000000001</v>
      </c>
      <c r="S141" s="7">
        <f t="shared" si="15"/>
        <v>0</v>
      </c>
      <c r="T141" s="7">
        <f t="shared" si="15"/>
        <v>0</v>
      </c>
      <c r="U141" s="7">
        <f t="shared" si="15"/>
        <v>0</v>
      </c>
    </row>
    <row r="142" spans="1:21" ht="15">
      <c r="A142" s="1219" t="s">
        <v>564</v>
      </c>
      <c r="B142" s="1220"/>
      <c r="C142" s="1220"/>
      <c r="D142" s="1220"/>
      <c r="E142" s="245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</row>
    <row r="143" spans="1:21" ht="15">
      <c r="A143" s="10">
        <v>1</v>
      </c>
      <c r="B143" s="11">
        <v>65</v>
      </c>
      <c r="C143" s="12" t="s">
        <v>566</v>
      </c>
      <c r="D143" s="13">
        <v>1</v>
      </c>
      <c r="E143" s="6" t="s">
        <v>405</v>
      </c>
      <c r="F143" s="12" t="s">
        <v>452</v>
      </c>
      <c r="G143" s="12" t="s">
        <v>529</v>
      </c>
      <c r="H143" s="14" t="s">
        <v>530</v>
      </c>
      <c r="I143" s="4" t="s">
        <v>1003</v>
      </c>
      <c r="J143" s="12" t="s">
        <v>486</v>
      </c>
      <c r="K143" s="12" t="s">
        <v>2188</v>
      </c>
      <c r="L143" s="15">
        <f>SUM(M143:T143)</f>
        <v>5.68</v>
      </c>
      <c r="M143" s="16">
        <v>3.81</v>
      </c>
      <c r="N143" s="16">
        <v>1.87</v>
      </c>
      <c r="O143" s="17"/>
      <c r="P143" s="17"/>
      <c r="Q143" s="17"/>
      <c r="R143" s="17"/>
      <c r="S143" s="17"/>
      <c r="T143" s="17"/>
      <c r="U143" s="17"/>
    </row>
    <row r="144" spans="1:21" ht="15">
      <c r="A144" s="10">
        <v>2</v>
      </c>
      <c r="B144" s="11">
        <v>71</v>
      </c>
      <c r="C144" s="12" t="s">
        <v>541</v>
      </c>
      <c r="D144" s="13">
        <v>2.1</v>
      </c>
      <c r="E144" s="6" t="s">
        <v>405</v>
      </c>
      <c r="F144" s="12" t="s">
        <v>460</v>
      </c>
      <c r="G144" s="12" t="s">
        <v>529</v>
      </c>
      <c r="H144" s="14" t="s">
        <v>530</v>
      </c>
      <c r="I144" s="4" t="s">
        <v>1003</v>
      </c>
      <c r="J144" s="12" t="s">
        <v>486</v>
      </c>
      <c r="K144" s="12" t="s">
        <v>2189</v>
      </c>
      <c r="L144" s="15">
        <f aca="true" t="shared" si="16" ref="L144:L153">SUM(M144:T144)</f>
        <v>11.93</v>
      </c>
      <c r="M144" s="16">
        <v>7.99</v>
      </c>
      <c r="N144" s="16">
        <v>3.94</v>
      </c>
      <c r="O144" s="17"/>
      <c r="P144" s="17"/>
      <c r="Q144" s="17"/>
      <c r="R144" s="17"/>
      <c r="S144" s="17"/>
      <c r="T144" s="17"/>
      <c r="U144" s="17"/>
    </row>
    <row r="145" spans="1:21" ht="15">
      <c r="A145" s="10">
        <v>3</v>
      </c>
      <c r="B145" s="11">
        <v>78</v>
      </c>
      <c r="C145" s="12" t="s">
        <v>2180</v>
      </c>
      <c r="D145" s="13">
        <v>0.8</v>
      </c>
      <c r="E145" s="6" t="s">
        <v>405</v>
      </c>
      <c r="F145" s="12" t="s">
        <v>452</v>
      </c>
      <c r="G145" s="12" t="s">
        <v>529</v>
      </c>
      <c r="H145" s="14" t="s">
        <v>530</v>
      </c>
      <c r="I145" s="4" t="s">
        <v>1003</v>
      </c>
      <c r="J145" s="12" t="s">
        <v>486</v>
      </c>
      <c r="K145" s="12" t="s">
        <v>2152</v>
      </c>
      <c r="L145" s="15">
        <f t="shared" si="16"/>
        <v>4.54</v>
      </c>
      <c r="M145" s="16">
        <v>3.04</v>
      </c>
      <c r="N145" s="16">
        <v>1.5</v>
      </c>
      <c r="O145" s="17"/>
      <c r="P145" s="17"/>
      <c r="Q145" s="17"/>
      <c r="R145" s="17"/>
      <c r="S145" s="17"/>
      <c r="T145" s="17"/>
      <c r="U145" s="17"/>
    </row>
    <row r="146" spans="1:21" ht="15">
      <c r="A146" s="10">
        <v>4</v>
      </c>
      <c r="B146" s="11">
        <v>80</v>
      </c>
      <c r="C146" s="12" t="s">
        <v>485</v>
      </c>
      <c r="D146" s="13">
        <v>1</v>
      </c>
      <c r="E146" s="6" t="s">
        <v>405</v>
      </c>
      <c r="F146" s="12" t="s">
        <v>452</v>
      </c>
      <c r="G146" s="12" t="s">
        <v>529</v>
      </c>
      <c r="H146" s="14" t="s">
        <v>530</v>
      </c>
      <c r="I146" s="4" t="s">
        <v>1003</v>
      </c>
      <c r="J146" s="12" t="s">
        <v>486</v>
      </c>
      <c r="K146" s="12" t="s">
        <v>2152</v>
      </c>
      <c r="L146" s="15">
        <f t="shared" si="16"/>
        <v>5.68</v>
      </c>
      <c r="M146" s="16">
        <v>3.81</v>
      </c>
      <c r="N146" s="16">
        <v>1.87</v>
      </c>
      <c r="O146" s="17"/>
      <c r="P146" s="17"/>
      <c r="Q146" s="17"/>
      <c r="R146" s="17"/>
      <c r="S146" s="17"/>
      <c r="T146" s="17"/>
      <c r="U146" s="17"/>
    </row>
    <row r="147" spans="1:21" ht="15">
      <c r="A147" s="1862">
        <v>5</v>
      </c>
      <c r="B147" s="1863">
        <v>80</v>
      </c>
      <c r="C147" s="1864" t="s">
        <v>136</v>
      </c>
      <c r="D147" s="1865">
        <v>1</v>
      </c>
      <c r="E147" s="6" t="s">
        <v>405</v>
      </c>
      <c r="F147" s="1864" t="s">
        <v>452</v>
      </c>
      <c r="G147" s="1864" t="s">
        <v>529</v>
      </c>
      <c r="H147" s="1866" t="s">
        <v>530</v>
      </c>
      <c r="I147" s="4" t="s">
        <v>1003</v>
      </c>
      <c r="J147" s="1864" t="s">
        <v>486</v>
      </c>
      <c r="K147" s="12" t="s">
        <v>2152</v>
      </c>
      <c r="L147" s="1867">
        <f t="shared" si="16"/>
        <v>5.68</v>
      </c>
      <c r="M147" s="1868">
        <v>3.81</v>
      </c>
      <c r="N147" s="1868">
        <v>1.87</v>
      </c>
      <c r="O147" s="1869"/>
      <c r="P147" s="1869"/>
      <c r="Q147" s="1869"/>
      <c r="R147" s="1869"/>
      <c r="S147" s="1869"/>
      <c r="T147" s="1869"/>
      <c r="U147" s="1869"/>
    </row>
    <row r="148" spans="1:21" ht="15">
      <c r="A148" s="10">
        <v>6</v>
      </c>
      <c r="B148" s="11">
        <v>81</v>
      </c>
      <c r="C148" s="12" t="s">
        <v>927</v>
      </c>
      <c r="D148" s="13">
        <v>2.4</v>
      </c>
      <c r="E148" s="6" t="s">
        <v>405</v>
      </c>
      <c r="F148" s="12" t="s">
        <v>452</v>
      </c>
      <c r="G148" s="12" t="s">
        <v>529</v>
      </c>
      <c r="H148" s="14" t="s">
        <v>530</v>
      </c>
      <c r="I148" s="4" t="s">
        <v>1003</v>
      </c>
      <c r="J148" s="12" t="s">
        <v>486</v>
      </c>
      <c r="K148" s="12" t="s">
        <v>2152</v>
      </c>
      <c r="L148" s="15">
        <f t="shared" si="16"/>
        <v>13.63</v>
      </c>
      <c r="M148" s="16">
        <v>9.13</v>
      </c>
      <c r="N148" s="16">
        <v>4.5</v>
      </c>
      <c r="O148" s="17"/>
      <c r="P148" s="17"/>
      <c r="Q148" s="17"/>
      <c r="R148" s="17"/>
      <c r="S148" s="17"/>
      <c r="T148" s="17"/>
      <c r="U148" s="17"/>
    </row>
    <row r="149" spans="1:21" ht="15">
      <c r="A149" s="10">
        <v>7</v>
      </c>
      <c r="B149" s="11">
        <v>81</v>
      </c>
      <c r="C149" s="12" t="s">
        <v>563</v>
      </c>
      <c r="D149" s="13">
        <v>0.8</v>
      </c>
      <c r="E149" s="6" t="s">
        <v>405</v>
      </c>
      <c r="F149" s="12" t="s">
        <v>452</v>
      </c>
      <c r="G149" s="12" t="s">
        <v>529</v>
      </c>
      <c r="H149" s="14" t="s">
        <v>530</v>
      </c>
      <c r="I149" s="4" t="s">
        <v>1003</v>
      </c>
      <c r="J149" s="12" t="s">
        <v>486</v>
      </c>
      <c r="K149" s="12" t="s">
        <v>2190</v>
      </c>
      <c r="L149" s="15">
        <f t="shared" si="16"/>
        <v>4.54</v>
      </c>
      <c r="M149" s="16">
        <v>3.04</v>
      </c>
      <c r="N149" s="16">
        <v>1.5</v>
      </c>
      <c r="O149" s="17"/>
      <c r="P149" s="17"/>
      <c r="Q149" s="17"/>
      <c r="R149" s="17"/>
      <c r="S149" s="17"/>
      <c r="T149" s="17"/>
      <c r="U149" s="17"/>
    </row>
    <row r="150" spans="1:21" ht="15">
      <c r="A150" s="10">
        <v>8</v>
      </c>
      <c r="B150" s="11">
        <v>86</v>
      </c>
      <c r="C150" s="12" t="s">
        <v>927</v>
      </c>
      <c r="D150" s="13">
        <v>1</v>
      </c>
      <c r="E150" s="6" t="s">
        <v>405</v>
      </c>
      <c r="F150" s="12" t="s">
        <v>452</v>
      </c>
      <c r="G150" s="12" t="s">
        <v>529</v>
      </c>
      <c r="H150" s="14" t="s">
        <v>530</v>
      </c>
      <c r="I150" s="4" t="s">
        <v>1003</v>
      </c>
      <c r="J150" s="12" t="s">
        <v>486</v>
      </c>
      <c r="K150" s="12" t="s">
        <v>2152</v>
      </c>
      <c r="L150" s="15">
        <f t="shared" si="16"/>
        <v>5.68</v>
      </c>
      <c r="M150" s="16">
        <v>3.81</v>
      </c>
      <c r="N150" s="16">
        <v>1.87</v>
      </c>
      <c r="O150" s="17"/>
      <c r="P150" s="17"/>
      <c r="Q150" s="17"/>
      <c r="R150" s="17"/>
      <c r="S150" s="17"/>
      <c r="T150" s="17"/>
      <c r="U150" s="17"/>
    </row>
    <row r="151" spans="1:21" ht="15">
      <c r="A151" s="10">
        <v>9</v>
      </c>
      <c r="B151" s="11">
        <v>78</v>
      </c>
      <c r="C151" s="12" t="s">
        <v>1204</v>
      </c>
      <c r="D151" s="13">
        <v>1</v>
      </c>
      <c r="E151" s="6" t="s">
        <v>405</v>
      </c>
      <c r="F151" s="12" t="s">
        <v>452</v>
      </c>
      <c r="G151" s="12" t="s">
        <v>529</v>
      </c>
      <c r="H151" s="14" t="s">
        <v>530</v>
      </c>
      <c r="I151" s="4" t="s">
        <v>1003</v>
      </c>
      <c r="J151" s="12" t="s">
        <v>486</v>
      </c>
      <c r="K151" s="12" t="s">
        <v>2152</v>
      </c>
      <c r="L151" s="15">
        <f t="shared" si="16"/>
        <v>5.68</v>
      </c>
      <c r="M151" s="16">
        <v>3.81</v>
      </c>
      <c r="N151" s="16">
        <v>1.87</v>
      </c>
      <c r="O151" s="17"/>
      <c r="P151" s="17"/>
      <c r="Q151" s="17"/>
      <c r="R151" s="17"/>
      <c r="S151" s="17"/>
      <c r="T151" s="17"/>
      <c r="U151" s="17"/>
    </row>
    <row r="152" spans="1:21" ht="15">
      <c r="A152" s="10">
        <v>10</v>
      </c>
      <c r="B152" s="11">
        <v>46</v>
      </c>
      <c r="C152" s="12" t="s">
        <v>964</v>
      </c>
      <c r="D152" s="13">
        <v>1</v>
      </c>
      <c r="E152" s="6" t="s">
        <v>478</v>
      </c>
      <c r="F152" s="12" t="s">
        <v>452</v>
      </c>
      <c r="G152" s="12" t="s">
        <v>529</v>
      </c>
      <c r="H152" s="14" t="s">
        <v>530</v>
      </c>
      <c r="I152" s="4" t="s">
        <v>1003</v>
      </c>
      <c r="J152" s="12" t="s">
        <v>537</v>
      </c>
      <c r="K152" s="6" t="s">
        <v>2153</v>
      </c>
      <c r="L152" s="15">
        <f t="shared" si="16"/>
        <v>3.33</v>
      </c>
      <c r="M152" s="16"/>
      <c r="N152" s="16">
        <v>3.33</v>
      </c>
      <c r="O152" s="17"/>
      <c r="P152" s="17"/>
      <c r="Q152" s="17"/>
      <c r="R152" s="17"/>
      <c r="S152" s="17"/>
      <c r="T152" s="17"/>
      <c r="U152" s="17"/>
    </row>
    <row r="153" spans="1:21" ht="15">
      <c r="A153" s="10">
        <v>11</v>
      </c>
      <c r="B153" s="11">
        <v>46</v>
      </c>
      <c r="C153" s="12" t="s">
        <v>135</v>
      </c>
      <c r="D153" s="13">
        <v>1</v>
      </c>
      <c r="E153" s="6" t="s">
        <v>478</v>
      </c>
      <c r="F153" s="12" t="s">
        <v>452</v>
      </c>
      <c r="G153" s="12" t="s">
        <v>529</v>
      </c>
      <c r="H153" s="14" t="s">
        <v>530</v>
      </c>
      <c r="I153" s="4" t="s">
        <v>1003</v>
      </c>
      <c r="J153" s="12" t="s">
        <v>537</v>
      </c>
      <c r="K153" s="6" t="s">
        <v>2153</v>
      </c>
      <c r="L153" s="15">
        <f t="shared" si="16"/>
        <v>3.33</v>
      </c>
      <c r="M153" s="16"/>
      <c r="N153" s="16">
        <v>3.33</v>
      </c>
      <c r="O153" s="17"/>
      <c r="P153" s="17"/>
      <c r="Q153" s="17"/>
      <c r="R153" s="17"/>
      <c r="S153" s="17"/>
      <c r="T153" s="17"/>
      <c r="U153" s="17"/>
    </row>
    <row r="154" spans="1:21" ht="15">
      <c r="A154" s="10">
        <v>12</v>
      </c>
      <c r="B154" s="11">
        <v>70</v>
      </c>
      <c r="C154" s="12" t="s">
        <v>475</v>
      </c>
      <c r="D154" s="13">
        <v>0.4</v>
      </c>
      <c r="E154" s="6" t="s">
        <v>405</v>
      </c>
      <c r="F154" s="12" t="s">
        <v>281</v>
      </c>
      <c r="G154" s="12" t="s">
        <v>529</v>
      </c>
      <c r="H154" s="14" t="s">
        <v>530</v>
      </c>
      <c r="I154" s="4" t="s">
        <v>1003</v>
      </c>
      <c r="J154" s="12" t="s">
        <v>486</v>
      </c>
      <c r="K154" s="12" t="s">
        <v>2152</v>
      </c>
      <c r="L154" s="15">
        <f>SUM(M154:T154)</f>
        <v>2.27</v>
      </c>
      <c r="M154" s="16">
        <v>1.52</v>
      </c>
      <c r="N154" s="16">
        <v>0.75</v>
      </c>
      <c r="O154" s="17"/>
      <c r="P154" s="17"/>
      <c r="Q154" s="17"/>
      <c r="R154" s="17"/>
      <c r="S154" s="17"/>
      <c r="T154" s="17"/>
      <c r="U154" s="17"/>
    </row>
    <row r="155" spans="1:21" ht="15">
      <c r="A155" s="234" t="s">
        <v>394</v>
      </c>
      <c r="B155" s="235"/>
      <c r="C155" s="18"/>
      <c r="D155" s="1222">
        <f>SUM(D143:D154)</f>
        <v>13.500000000000002</v>
      </c>
      <c r="E155" s="19"/>
      <c r="F155" s="19"/>
      <c r="G155" s="19"/>
      <c r="H155" s="19"/>
      <c r="I155" s="19"/>
      <c r="J155" s="19"/>
      <c r="K155" s="19"/>
      <c r="L155" s="24">
        <f aca="true" t="shared" si="17" ref="L155:U155">SUM(L143:L154)</f>
        <v>71.97</v>
      </c>
      <c r="M155" s="24">
        <f t="shared" si="17"/>
        <v>43.77</v>
      </c>
      <c r="N155" s="24">
        <f t="shared" si="17"/>
        <v>28.200000000000003</v>
      </c>
      <c r="O155" s="24">
        <f t="shared" si="17"/>
        <v>0</v>
      </c>
      <c r="P155" s="24">
        <f t="shared" si="17"/>
        <v>0</v>
      </c>
      <c r="Q155" s="24">
        <f t="shared" si="17"/>
        <v>0</v>
      </c>
      <c r="R155" s="24">
        <f t="shared" si="17"/>
        <v>0</v>
      </c>
      <c r="S155" s="24">
        <f t="shared" si="17"/>
        <v>0</v>
      </c>
      <c r="T155" s="24">
        <f t="shared" si="17"/>
        <v>0</v>
      </c>
      <c r="U155" s="24">
        <f t="shared" si="17"/>
        <v>0</v>
      </c>
    </row>
    <row r="156" spans="1:21" ht="15">
      <c r="A156" s="1223" t="s">
        <v>312</v>
      </c>
      <c r="B156" s="1224"/>
      <c r="C156" s="1225"/>
      <c r="D156" s="1217">
        <f>D155+D141+D131+D120+D96+D75+D60+D38+D22</f>
        <v>112.5</v>
      </c>
      <c r="E156" s="45"/>
      <c r="F156" s="45"/>
      <c r="G156" s="45"/>
      <c r="H156" s="45"/>
      <c r="I156" s="45"/>
      <c r="J156" s="45"/>
      <c r="K156" s="45"/>
      <c r="L156" s="45">
        <f aca="true" t="shared" si="18" ref="L156:U156">L155+L141+L131+L120+L96+L75+L60+L38+L22</f>
        <v>545.52</v>
      </c>
      <c r="M156" s="45">
        <f t="shared" si="18"/>
        <v>318.23999999999995</v>
      </c>
      <c r="N156" s="45">
        <f t="shared" si="18"/>
        <v>196.78000000000003</v>
      </c>
      <c r="O156" s="45">
        <f t="shared" si="18"/>
        <v>16.94</v>
      </c>
      <c r="P156" s="45">
        <f t="shared" si="18"/>
        <v>0</v>
      </c>
      <c r="Q156" s="45">
        <f t="shared" si="18"/>
        <v>6.63</v>
      </c>
      <c r="R156" s="45">
        <f t="shared" si="18"/>
        <v>1.3900000000000001</v>
      </c>
      <c r="S156" s="45">
        <f t="shared" si="18"/>
        <v>3.19</v>
      </c>
      <c r="T156" s="45">
        <f t="shared" si="18"/>
        <v>1.6700000000000002</v>
      </c>
      <c r="U156" s="45">
        <f t="shared" si="18"/>
        <v>0.68</v>
      </c>
    </row>
    <row r="157" spans="1:21" ht="15">
      <c r="A157" s="40"/>
      <c r="B157" s="40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9" spans="1:20" ht="17.25">
      <c r="A159" s="2031" t="s">
        <v>440</v>
      </c>
      <c r="B159" s="2031"/>
      <c r="C159" s="2031"/>
      <c r="D159" s="2031"/>
      <c r="E159" s="2031"/>
      <c r="F159" s="2031"/>
      <c r="G159" s="2031"/>
      <c r="H159" s="2031"/>
      <c r="I159" s="2031"/>
      <c r="J159" s="2031"/>
      <c r="K159" s="2031"/>
      <c r="L159" s="2031"/>
      <c r="M159" s="2031"/>
      <c r="N159" s="2031"/>
      <c r="O159" s="2031"/>
      <c r="P159" s="2031"/>
      <c r="Q159" s="2031"/>
      <c r="R159" s="44"/>
      <c r="S159" s="44"/>
      <c r="T159" s="44"/>
    </row>
    <row r="160" spans="1:20" ht="17.25">
      <c r="A160" s="2031" t="s">
        <v>2149</v>
      </c>
      <c r="B160" s="2031"/>
      <c r="C160" s="2031"/>
      <c r="D160" s="2031"/>
      <c r="E160" s="2031"/>
      <c r="F160" s="2031"/>
      <c r="G160" s="2031"/>
      <c r="H160" s="2031"/>
      <c r="I160" s="2031"/>
      <c r="J160" s="2031"/>
      <c r="K160" s="2031"/>
      <c r="L160" s="2031"/>
      <c r="M160" s="2031"/>
      <c r="N160" s="2031"/>
      <c r="O160" s="2031"/>
      <c r="P160" s="2031"/>
      <c r="Q160" s="2031"/>
      <c r="R160" s="2031"/>
      <c r="S160" s="2031"/>
      <c r="T160" s="2031"/>
    </row>
    <row r="161" spans="1:20" ht="17.25">
      <c r="A161" s="2037" t="s">
        <v>508</v>
      </c>
      <c r="B161" s="2037"/>
      <c r="C161" s="2037"/>
      <c r="D161" s="2037"/>
      <c r="E161" s="2037"/>
      <c r="F161" s="2037"/>
      <c r="G161" s="2037"/>
      <c r="H161" s="2037"/>
      <c r="I161" s="2037"/>
      <c r="J161" s="2037"/>
      <c r="K161" s="2037"/>
      <c r="L161" s="2038"/>
      <c r="M161" s="2038"/>
      <c r="N161" s="2038"/>
      <c r="O161" s="2038"/>
      <c r="P161" s="2038"/>
      <c r="Q161" s="2038"/>
      <c r="R161" s="44"/>
      <c r="S161" s="44"/>
      <c r="T161" s="44"/>
    </row>
    <row r="162" spans="1:20" ht="14.25">
      <c r="A162" s="2011" t="s">
        <v>247</v>
      </c>
      <c r="B162" s="2011" t="s">
        <v>248</v>
      </c>
      <c r="C162" s="2017" t="s">
        <v>249</v>
      </c>
      <c r="D162" s="2026" t="s">
        <v>509</v>
      </c>
      <c r="E162" s="2011" t="s">
        <v>251</v>
      </c>
      <c r="F162" s="2017" t="s">
        <v>510</v>
      </c>
      <c r="G162" s="2011" t="s">
        <v>511</v>
      </c>
      <c r="H162" s="2035" t="s">
        <v>512</v>
      </c>
      <c r="I162" s="2036"/>
      <c r="J162" s="2011" t="s">
        <v>255</v>
      </c>
      <c r="K162" s="2029" t="s">
        <v>256</v>
      </c>
      <c r="L162" s="2020" t="s">
        <v>513</v>
      </c>
      <c r="M162" s="2021"/>
      <c r="N162" s="2021"/>
      <c r="O162" s="2021"/>
      <c r="P162" s="2021"/>
      <c r="Q162" s="2021"/>
      <c r="R162" s="2021"/>
      <c r="S162" s="2021"/>
      <c r="T162" s="2022"/>
    </row>
    <row r="163" spans="1:20" ht="27" customHeight="1">
      <c r="A163" s="2012"/>
      <c r="B163" s="2012"/>
      <c r="C163" s="2018"/>
      <c r="D163" s="2027"/>
      <c r="E163" s="2012"/>
      <c r="F163" s="2018"/>
      <c r="G163" s="2012"/>
      <c r="H163" s="2011" t="s">
        <v>514</v>
      </c>
      <c r="I163" s="2023" t="s">
        <v>515</v>
      </c>
      <c r="J163" s="2012"/>
      <c r="K163" s="2034"/>
      <c r="L163" s="2014" t="s">
        <v>394</v>
      </c>
      <c r="M163" s="2020" t="s">
        <v>516</v>
      </c>
      <c r="N163" s="2021"/>
      <c r="O163" s="2021"/>
      <c r="P163" s="2021"/>
      <c r="Q163" s="2021"/>
      <c r="R163" s="2021"/>
      <c r="S163" s="2021"/>
      <c r="T163" s="2022"/>
    </row>
    <row r="164" spans="1:20" ht="32.25" customHeight="1">
      <c r="A164" s="2012"/>
      <c r="B164" s="2012"/>
      <c r="C164" s="2018"/>
      <c r="D164" s="2027"/>
      <c r="E164" s="2012"/>
      <c r="F164" s="2018"/>
      <c r="G164" s="2012"/>
      <c r="H164" s="2012"/>
      <c r="I164" s="2024"/>
      <c r="J164" s="2012"/>
      <c r="K164" s="2034"/>
      <c r="L164" s="2015"/>
      <c r="M164" s="2014" t="s">
        <v>517</v>
      </c>
      <c r="N164" s="2029" t="s">
        <v>518</v>
      </c>
      <c r="O164" s="2029" t="s">
        <v>519</v>
      </c>
      <c r="P164" s="2029" t="s">
        <v>520</v>
      </c>
      <c r="Q164" s="2014"/>
      <c r="R164" s="2014"/>
      <c r="S164" s="2029"/>
      <c r="T164" s="2029" t="s">
        <v>525</v>
      </c>
    </row>
    <row r="165" spans="1:20" ht="40.5" customHeight="1">
      <c r="A165" s="2013"/>
      <c r="B165" s="2013"/>
      <c r="C165" s="2019"/>
      <c r="D165" s="2028"/>
      <c r="E165" s="2013"/>
      <c r="F165" s="2019"/>
      <c r="G165" s="2013"/>
      <c r="H165" s="2013"/>
      <c r="I165" s="2025"/>
      <c r="J165" s="2013"/>
      <c r="K165" s="2030"/>
      <c r="L165" s="2016"/>
      <c r="M165" s="2016"/>
      <c r="N165" s="2030"/>
      <c r="O165" s="2030"/>
      <c r="P165" s="2030"/>
      <c r="Q165" s="2016"/>
      <c r="R165" s="2016"/>
      <c r="S165" s="2030"/>
      <c r="T165" s="2030"/>
    </row>
    <row r="166" spans="1:20" ht="15">
      <c r="A166" s="27" t="s">
        <v>433</v>
      </c>
      <c r="B166" s="28"/>
      <c r="C166" s="29"/>
      <c r="D166" s="30"/>
      <c r="E166" s="29"/>
      <c r="F166" s="29"/>
      <c r="G166" s="29"/>
      <c r="H166" s="29"/>
      <c r="I166" s="29"/>
      <c r="J166" s="29"/>
      <c r="K166" s="29"/>
      <c r="L166" s="31"/>
      <c r="M166" s="31"/>
      <c r="N166" s="31"/>
      <c r="O166" s="31"/>
      <c r="P166" s="31"/>
      <c r="Q166" s="32"/>
      <c r="R166" s="1"/>
      <c r="S166" s="1"/>
      <c r="T166" s="1"/>
    </row>
    <row r="167" spans="1:20" ht="15">
      <c r="A167" s="1226" t="s">
        <v>527</v>
      </c>
      <c r="B167" s="1227"/>
      <c r="C167" s="1228"/>
      <c r="D167" s="1229"/>
      <c r="E167" s="245"/>
      <c r="F167" s="245"/>
      <c r="G167" s="245"/>
      <c r="H167" s="251"/>
      <c r="I167" s="251"/>
      <c r="J167" s="251"/>
      <c r="K167" s="251"/>
      <c r="L167" s="252"/>
      <c r="M167" s="252"/>
      <c r="N167" s="252"/>
      <c r="O167" s="252"/>
      <c r="P167" s="253"/>
      <c r="Q167" s="254"/>
      <c r="R167" s="48"/>
      <c r="S167" s="48"/>
      <c r="T167" s="48"/>
    </row>
    <row r="168" spans="1:20" ht="15">
      <c r="A168" s="2009">
        <v>1</v>
      </c>
      <c r="B168" s="8">
        <v>48</v>
      </c>
      <c r="C168" s="6" t="s">
        <v>417</v>
      </c>
      <c r="D168" s="9">
        <v>1.4</v>
      </c>
      <c r="E168" s="33" t="s">
        <v>910</v>
      </c>
      <c r="F168" s="33" t="s">
        <v>468</v>
      </c>
      <c r="G168" s="34" t="s">
        <v>529</v>
      </c>
      <c r="H168" s="4"/>
      <c r="I168" s="4"/>
      <c r="J168" s="4"/>
      <c r="K168" s="4"/>
      <c r="L168" s="7"/>
      <c r="M168" s="7"/>
      <c r="N168" s="7"/>
      <c r="O168" s="7"/>
      <c r="P168" s="1"/>
      <c r="Q168" s="1"/>
      <c r="R168" s="1"/>
      <c r="S168" s="1"/>
      <c r="T168" s="1"/>
    </row>
    <row r="169" spans="1:20" ht="15">
      <c r="A169" s="2009"/>
      <c r="B169" s="8">
        <v>53</v>
      </c>
      <c r="C169" s="6" t="s">
        <v>430</v>
      </c>
      <c r="D169" s="9">
        <v>1.3</v>
      </c>
      <c r="E169" s="33" t="s">
        <v>910</v>
      </c>
      <c r="F169" s="33" t="s">
        <v>468</v>
      </c>
      <c r="G169" s="34" t="s">
        <v>529</v>
      </c>
      <c r="H169" s="4"/>
      <c r="I169" s="4"/>
      <c r="J169" s="4"/>
      <c r="K169" s="4"/>
      <c r="L169" s="7"/>
      <c r="M169" s="7"/>
      <c r="N169" s="7"/>
      <c r="O169" s="7"/>
      <c r="P169" s="1"/>
      <c r="Q169" s="1"/>
      <c r="R169" s="1"/>
      <c r="S169" s="1"/>
      <c r="T169" s="1"/>
    </row>
    <row r="170" spans="1:20" ht="15">
      <c r="A170" s="2009"/>
      <c r="B170" s="8">
        <v>7</v>
      </c>
      <c r="C170" s="6" t="s">
        <v>138</v>
      </c>
      <c r="D170" s="9">
        <v>1</v>
      </c>
      <c r="E170" s="33" t="s">
        <v>449</v>
      </c>
      <c r="F170" s="33" t="s">
        <v>468</v>
      </c>
      <c r="G170" s="34" t="s">
        <v>529</v>
      </c>
      <c r="H170" s="4"/>
      <c r="I170" s="4"/>
      <c r="J170" s="4"/>
      <c r="K170" s="4"/>
      <c r="L170" s="7"/>
      <c r="M170" s="7"/>
      <c r="N170" s="7"/>
      <c r="O170" s="7"/>
      <c r="P170" s="1"/>
      <c r="Q170" s="1"/>
      <c r="R170" s="1"/>
      <c r="S170" s="1"/>
      <c r="T170" s="1"/>
    </row>
    <row r="171" spans="1:20" ht="15">
      <c r="A171" s="2009"/>
      <c r="B171" s="8">
        <v>7</v>
      </c>
      <c r="C171" s="6" t="s">
        <v>946</v>
      </c>
      <c r="D171" s="9">
        <v>0.9</v>
      </c>
      <c r="E171" s="33" t="s">
        <v>449</v>
      </c>
      <c r="F171" s="33" t="s">
        <v>468</v>
      </c>
      <c r="G171" s="34" t="s">
        <v>529</v>
      </c>
      <c r="H171" s="4"/>
      <c r="I171" s="4"/>
      <c r="J171" s="4"/>
      <c r="K171" s="4"/>
      <c r="L171" s="7"/>
      <c r="M171" s="7"/>
      <c r="N171" s="7"/>
      <c r="O171" s="7"/>
      <c r="P171" s="1"/>
      <c r="Q171" s="1"/>
      <c r="R171" s="1"/>
      <c r="S171" s="1"/>
      <c r="T171" s="1"/>
    </row>
    <row r="172" spans="1:20" ht="15">
      <c r="A172" s="2009"/>
      <c r="B172" s="8">
        <v>24</v>
      </c>
      <c r="C172" s="6" t="s">
        <v>943</v>
      </c>
      <c r="D172" s="9">
        <v>0.9</v>
      </c>
      <c r="E172" s="33" t="s">
        <v>449</v>
      </c>
      <c r="F172" s="33" t="s">
        <v>468</v>
      </c>
      <c r="G172" s="34" t="s">
        <v>529</v>
      </c>
      <c r="H172" s="4"/>
      <c r="I172" s="4"/>
      <c r="J172" s="4"/>
      <c r="K172" s="4"/>
      <c r="L172" s="7"/>
      <c r="M172" s="7"/>
      <c r="N172" s="7"/>
      <c r="O172" s="7"/>
      <c r="P172" s="1"/>
      <c r="Q172" s="1"/>
      <c r="R172" s="1"/>
      <c r="S172" s="1"/>
      <c r="T172" s="1"/>
    </row>
    <row r="173" spans="1:20" ht="15">
      <c r="A173" s="2009"/>
      <c r="B173" s="8">
        <v>47</v>
      </c>
      <c r="C173" s="6" t="s">
        <v>943</v>
      </c>
      <c r="D173" s="9">
        <v>1</v>
      </c>
      <c r="E173" s="33" t="s">
        <v>449</v>
      </c>
      <c r="F173" s="33" t="s">
        <v>468</v>
      </c>
      <c r="G173" s="34" t="s">
        <v>529</v>
      </c>
      <c r="H173" s="4"/>
      <c r="I173" s="4"/>
      <c r="J173" s="4"/>
      <c r="K173" s="4"/>
      <c r="L173" s="7"/>
      <c r="M173" s="7"/>
      <c r="N173" s="7"/>
      <c r="O173" s="7"/>
      <c r="P173" s="1"/>
      <c r="Q173" s="1"/>
      <c r="R173" s="1"/>
      <c r="S173" s="1"/>
      <c r="T173" s="1"/>
    </row>
    <row r="174" spans="1:20" ht="15">
      <c r="A174" s="2009"/>
      <c r="B174" s="8">
        <v>48</v>
      </c>
      <c r="C174" s="6" t="s">
        <v>139</v>
      </c>
      <c r="D174" s="9">
        <v>1</v>
      </c>
      <c r="E174" s="33" t="s">
        <v>449</v>
      </c>
      <c r="F174" s="33" t="s">
        <v>468</v>
      </c>
      <c r="G174" s="34" t="s">
        <v>529</v>
      </c>
      <c r="H174" s="4"/>
      <c r="I174" s="4"/>
      <c r="J174" s="4"/>
      <c r="K174" s="4"/>
      <c r="L174" s="7"/>
      <c r="M174" s="7"/>
      <c r="N174" s="7"/>
      <c r="O174" s="7"/>
      <c r="P174" s="1"/>
      <c r="Q174" s="1"/>
      <c r="R174" s="1"/>
      <c r="S174" s="1"/>
      <c r="T174" s="1"/>
    </row>
    <row r="175" spans="1:20" ht="15">
      <c r="A175" s="2009"/>
      <c r="B175" s="8">
        <v>24</v>
      </c>
      <c r="C175" s="6" t="s">
        <v>338</v>
      </c>
      <c r="D175" s="9">
        <v>0.8</v>
      </c>
      <c r="E175" s="33" t="s">
        <v>449</v>
      </c>
      <c r="F175" s="33" t="s">
        <v>468</v>
      </c>
      <c r="G175" s="34" t="s">
        <v>529</v>
      </c>
      <c r="H175" s="4"/>
      <c r="I175" s="4"/>
      <c r="J175" s="4"/>
      <c r="K175" s="4"/>
      <c r="L175" s="7"/>
      <c r="M175" s="7"/>
      <c r="N175" s="7"/>
      <c r="O175" s="7"/>
      <c r="P175" s="1"/>
      <c r="Q175" s="1"/>
      <c r="R175" s="1"/>
      <c r="S175" s="1"/>
      <c r="T175" s="1"/>
    </row>
    <row r="176" spans="1:20" ht="15">
      <c r="A176" s="2010"/>
      <c r="B176" s="8">
        <v>20</v>
      </c>
      <c r="C176" s="6" t="s">
        <v>549</v>
      </c>
      <c r="D176" s="9">
        <v>1</v>
      </c>
      <c r="E176" s="33" t="s">
        <v>449</v>
      </c>
      <c r="F176" s="33" t="s">
        <v>468</v>
      </c>
      <c r="G176" s="34" t="s">
        <v>529</v>
      </c>
      <c r="H176" s="4"/>
      <c r="I176" s="4"/>
      <c r="J176" s="6"/>
      <c r="K176" s="6"/>
      <c r="L176" s="7"/>
      <c r="M176" s="1"/>
      <c r="N176" s="1"/>
      <c r="O176" s="1"/>
      <c r="P176" s="1"/>
      <c r="Q176" s="1"/>
      <c r="R176" s="9">
        <f>SUM(R166:R167)</f>
        <v>0</v>
      </c>
      <c r="S176" s="9">
        <f>SUM(S166:S167)</f>
        <v>0</v>
      </c>
      <c r="T176" s="9"/>
    </row>
    <row r="177" spans="1:20" ht="15">
      <c r="A177" s="246" t="s">
        <v>394</v>
      </c>
      <c r="B177" s="21"/>
      <c r="C177" s="21"/>
      <c r="D177" s="1222">
        <f>SUM(D168:D176)</f>
        <v>9.3</v>
      </c>
      <c r="E177" s="25"/>
      <c r="F177" s="21"/>
      <c r="G177" s="21"/>
      <c r="H177" s="25"/>
      <c r="I177" s="25"/>
      <c r="J177" s="21"/>
      <c r="K177" s="21"/>
      <c r="L177" s="26"/>
      <c r="M177" s="23"/>
      <c r="N177" s="23"/>
      <c r="O177" s="23"/>
      <c r="P177" s="23"/>
      <c r="Q177" s="23"/>
      <c r="R177" s="22"/>
      <c r="S177" s="22"/>
      <c r="T177" s="22"/>
    </row>
    <row r="178" spans="1:20" ht="15">
      <c r="A178" s="1230" t="s">
        <v>536</v>
      </c>
      <c r="B178" s="1228"/>
      <c r="C178" s="1228"/>
      <c r="D178" s="1229"/>
      <c r="E178" s="1228"/>
      <c r="F178" s="245"/>
      <c r="G178" s="245"/>
      <c r="H178" s="245"/>
      <c r="I178" s="245"/>
      <c r="J178" s="245"/>
      <c r="K178" s="245"/>
      <c r="L178" s="253"/>
      <c r="M178" s="253"/>
      <c r="N178" s="253"/>
      <c r="O178" s="253"/>
      <c r="P178" s="253"/>
      <c r="Q178" s="253"/>
      <c r="R178" s="250"/>
      <c r="S178" s="250"/>
      <c r="T178" s="255"/>
    </row>
    <row r="179" spans="1:20" ht="15">
      <c r="A179" s="1214">
        <v>1</v>
      </c>
      <c r="B179" s="8">
        <v>44</v>
      </c>
      <c r="C179" s="6" t="s">
        <v>477</v>
      </c>
      <c r="D179" s="9">
        <v>0.9</v>
      </c>
      <c r="E179" s="33" t="s">
        <v>532</v>
      </c>
      <c r="F179" s="33" t="s">
        <v>468</v>
      </c>
      <c r="G179" s="39" t="s">
        <v>529</v>
      </c>
      <c r="H179" s="6"/>
      <c r="I179" s="6"/>
      <c r="J179" s="6"/>
      <c r="K179" s="6"/>
      <c r="L179" s="1"/>
      <c r="M179" s="1"/>
      <c r="N179" s="1"/>
      <c r="O179" s="1"/>
      <c r="P179" s="1"/>
      <c r="Q179" s="1"/>
      <c r="R179" s="9"/>
      <c r="S179" s="9"/>
      <c r="T179" s="9"/>
    </row>
    <row r="180" spans="1:20" ht="15">
      <c r="A180" s="1213"/>
      <c r="B180" s="8">
        <v>41</v>
      </c>
      <c r="C180" s="6" t="s">
        <v>539</v>
      </c>
      <c r="D180" s="9">
        <v>1.6</v>
      </c>
      <c r="E180" s="33" t="s">
        <v>528</v>
      </c>
      <c r="F180" s="33" t="s">
        <v>452</v>
      </c>
      <c r="G180" s="39" t="s">
        <v>529</v>
      </c>
      <c r="H180" s="6"/>
      <c r="I180" s="6"/>
      <c r="J180" s="6"/>
      <c r="K180" s="6"/>
      <c r="L180" s="1"/>
      <c r="M180" s="1"/>
      <c r="N180" s="1"/>
      <c r="O180" s="1"/>
      <c r="P180" s="1"/>
      <c r="Q180" s="1"/>
      <c r="R180" s="9"/>
      <c r="S180" s="9"/>
      <c r="T180" s="9"/>
    </row>
    <row r="181" spans="1:20" ht="15">
      <c r="A181" s="1213"/>
      <c r="B181" s="8">
        <v>42</v>
      </c>
      <c r="C181" s="6" t="s">
        <v>563</v>
      </c>
      <c r="D181" s="9">
        <v>2.8</v>
      </c>
      <c r="E181" s="33" t="s">
        <v>532</v>
      </c>
      <c r="F181" s="33" t="s">
        <v>468</v>
      </c>
      <c r="G181" s="39" t="s">
        <v>529</v>
      </c>
      <c r="H181" s="6"/>
      <c r="I181" s="6"/>
      <c r="J181" s="6"/>
      <c r="K181" s="6"/>
      <c r="L181" s="1"/>
      <c r="M181" s="1"/>
      <c r="N181" s="1"/>
      <c r="O181" s="1"/>
      <c r="P181" s="1"/>
      <c r="Q181" s="1"/>
      <c r="R181" s="9"/>
      <c r="S181" s="9"/>
      <c r="T181" s="9"/>
    </row>
    <row r="182" spans="1:20" ht="15">
      <c r="A182" s="1213"/>
      <c r="B182" s="8">
        <v>43</v>
      </c>
      <c r="C182" s="6" t="s">
        <v>925</v>
      </c>
      <c r="D182" s="9">
        <v>1.7</v>
      </c>
      <c r="E182" s="33" t="s">
        <v>532</v>
      </c>
      <c r="F182" s="33" t="s">
        <v>468</v>
      </c>
      <c r="G182" s="39" t="s">
        <v>529</v>
      </c>
      <c r="H182" s="6"/>
      <c r="I182" s="6"/>
      <c r="J182" s="6"/>
      <c r="K182" s="6"/>
      <c r="L182" s="1"/>
      <c r="M182" s="1"/>
      <c r="N182" s="1"/>
      <c r="O182" s="1"/>
      <c r="P182" s="1"/>
      <c r="Q182" s="1"/>
      <c r="R182" s="9"/>
      <c r="S182" s="9"/>
      <c r="T182" s="9"/>
    </row>
    <row r="183" spans="1:20" ht="15">
      <c r="A183" s="247" t="s">
        <v>394</v>
      </c>
      <c r="B183" s="36"/>
      <c r="C183" s="36"/>
      <c r="D183" s="1231">
        <f>SUM(D179:D182)</f>
        <v>7</v>
      </c>
      <c r="E183" s="36"/>
      <c r="F183" s="36"/>
      <c r="G183" s="36"/>
      <c r="H183" s="25"/>
      <c r="I183" s="25"/>
      <c r="J183" s="25"/>
      <c r="K183" s="25"/>
      <c r="L183" s="26"/>
      <c r="M183" s="26"/>
      <c r="N183" s="26"/>
      <c r="O183" s="26"/>
      <c r="P183" s="26"/>
      <c r="Q183" s="26"/>
      <c r="R183" s="37"/>
      <c r="S183" s="37"/>
      <c r="T183" s="37"/>
    </row>
    <row r="184" spans="1:20" ht="15">
      <c r="A184" s="1230" t="s">
        <v>540</v>
      </c>
      <c r="B184" s="1228"/>
      <c r="C184" s="1228"/>
      <c r="D184" s="1229"/>
      <c r="E184" s="245"/>
      <c r="F184" s="245"/>
      <c r="G184" s="245"/>
      <c r="H184" s="245"/>
      <c r="I184" s="245"/>
      <c r="J184" s="245"/>
      <c r="K184" s="245"/>
      <c r="L184" s="253"/>
      <c r="M184" s="253"/>
      <c r="N184" s="253"/>
      <c r="O184" s="253"/>
      <c r="P184" s="253"/>
      <c r="Q184" s="253"/>
      <c r="R184" s="250"/>
      <c r="S184" s="250"/>
      <c r="T184" s="255"/>
    </row>
    <row r="185" spans="1:20" ht="15">
      <c r="A185" s="2039">
        <v>1</v>
      </c>
      <c r="B185" s="3">
        <v>20</v>
      </c>
      <c r="C185" s="4" t="s">
        <v>126</v>
      </c>
      <c r="D185" s="5">
        <v>2.7</v>
      </c>
      <c r="E185" s="34" t="s">
        <v>532</v>
      </c>
      <c r="F185" s="38" t="s">
        <v>468</v>
      </c>
      <c r="G185" s="34" t="s">
        <v>529</v>
      </c>
      <c r="H185" s="4"/>
      <c r="I185" s="4"/>
      <c r="J185" s="4"/>
      <c r="K185" s="4"/>
      <c r="L185" s="7"/>
      <c r="M185" s="7"/>
      <c r="N185" s="7"/>
      <c r="O185" s="7"/>
      <c r="P185" s="7"/>
      <c r="Q185" s="7"/>
      <c r="R185" s="5"/>
      <c r="S185" s="5"/>
      <c r="T185" s="5"/>
    </row>
    <row r="186" spans="1:20" ht="15">
      <c r="A186" s="2039"/>
      <c r="B186" s="8">
        <v>22</v>
      </c>
      <c r="C186" s="6" t="s">
        <v>417</v>
      </c>
      <c r="D186" s="9">
        <v>1.2</v>
      </c>
      <c r="E186" s="34" t="s">
        <v>532</v>
      </c>
      <c r="F186" s="33" t="s">
        <v>468</v>
      </c>
      <c r="G186" s="34" t="s">
        <v>529</v>
      </c>
      <c r="H186" s="4"/>
      <c r="I186" s="4"/>
      <c r="J186" s="4"/>
      <c r="K186" s="4"/>
      <c r="L186" s="7"/>
      <c r="M186" s="7"/>
      <c r="N186" s="7"/>
      <c r="O186" s="7"/>
      <c r="P186" s="7"/>
      <c r="Q186" s="7"/>
      <c r="R186" s="5"/>
      <c r="S186" s="5"/>
      <c r="T186" s="5"/>
    </row>
    <row r="187" spans="1:20" ht="15">
      <c r="A187" s="2039"/>
      <c r="B187" s="8">
        <v>31</v>
      </c>
      <c r="C187" s="6" t="s">
        <v>471</v>
      </c>
      <c r="D187" s="9">
        <v>0.3</v>
      </c>
      <c r="E187" s="34" t="s">
        <v>532</v>
      </c>
      <c r="F187" s="33" t="s">
        <v>468</v>
      </c>
      <c r="G187" s="39" t="s">
        <v>529</v>
      </c>
      <c r="H187" s="4"/>
      <c r="I187" s="4"/>
      <c r="J187" s="4"/>
      <c r="K187" s="4"/>
      <c r="L187" s="7"/>
      <c r="M187" s="7"/>
      <c r="N187" s="7"/>
      <c r="O187" s="7"/>
      <c r="P187" s="7"/>
      <c r="Q187" s="7"/>
      <c r="R187" s="5"/>
      <c r="S187" s="5"/>
      <c r="T187" s="5"/>
    </row>
    <row r="188" spans="1:20" ht="15">
      <c r="A188" s="2039"/>
      <c r="B188" s="8">
        <v>31</v>
      </c>
      <c r="C188" s="6" t="s">
        <v>539</v>
      </c>
      <c r="D188" s="9">
        <v>0.6</v>
      </c>
      <c r="E188" s="34" t="s">
        <v>532</v>
      </c>
      <c r="F188" s="33" t="s">
        <v>468</v>
      </c>
      <c r="G188" s="39" t="s">
        <v>529</v>
      </c>
      <c r="H188" s="4"/>
      <c r="I188" s="4"/>
      <c r="J188" s="4"/>
      <c r="K188" s="4"/>
      <c r="L188" s="7"/>
      <c r="M188" s="7"/>
      <c r="N188" s="7"/>
      <c r="O188" s="7"/>
      <c r="P188" s="7"/>
      <c r="Q188" s="7"/>
      <c r="R188" s="5"/>
      <c r="S188" s="5"/>
      <c r="T188" s="5"/>
    </row>
    <row r="189" spans="1:20" ht="15">
      <c r="A189" s="247" t="s">
        <v>394</v>
      </c>
      <c r="B189" s="35"/>
      <c r="C189" s="35"/>
      <c r="D189" s="1232">
        <f>SUM(D185:D188)</f>
        <v>4.8</v>
      </c>
      <c r="E189" s="36"/>
      <c r="F189" s="35"/>
      <c r="G189" s="35"/>
      <c r="H189" s="25"/>
      <c r="I189" s="25"/>
      <c r="J189" s="25"/>
      <c r="K189" s="25"/>
      <c r="L189" s="26"/>
      <c r="M189" s="26"/>
      <c r="N189" s="26"/>
      <c r="O189" s="26"/>
      <c r="P189" s="26"/>
      <c r="Q189" s="26"/>
      <c r="R189" s="37"/>
      <c r="S189" s="37"/>
      <c r="T189" s="37"/>
    </row>
    <row r="190" spans="1:20" ht="15">
      <c r="A190" s="2043" t="s">
        <v>544</v>
      </c>
      <c r="B190" s="2044"/>
      <c r="C190" s="2044"/>
      <c r="D190" s="2044"/>
      <c r="E190" s="2044"/>
      <c r="F190" s="2044"/>
      <c r="G190" s="2044"/>
      <c r="H190" s="2044"/>
      <c r="I190" s="2044"/>
      <c r="J190" s="2044"/>
      <c r="K190" s="2044"/>
      <c r="L190" s="2044"/>
      <c r="M190" s="2044"/>
      <c r="N190" s="2044"/>
      <c r="O190" s="2044"/>
      <c r="P190" s="2044"/>
      <c r="Q190" s="2044"/>
      <c r="R190" s="2044"/>
      <c r="S190" s="2044"/>
      <c r="T190" s="2045"/>
    </row>
    <row r="191" spans="1:20" ht="15">
      <c r="A191" s="2046"/>
      <c r="B191" s="39" t="s">
        <v>535</v>
      </c>
      <c r="C191" s="39" t="s">
        <v>566</v>
      </c>
      <c r="D191" s="1872">
        <v>0.6</v>
      </c>
      <c r="E191" s="39" t="s">
        <v>405</v>
      </c>
      <c r="F191" s="39" t="s">
        <v>452</v>
      </c>
      <c r="G191" s="39" t="s">
        <v>529</v>
      </c>
      <c r="H191" s="41"/>
      <c r="I191" s="41"/>
      <c r="J191" s="41"/>
      <c r="K191" s="41"/>
      <c r="L191" s="1870"/>
      <c r="M191" s="1870"/>
      <c r="N191" s="1870"/>
      <c r="O191" s="1870"/>
      <c r="P191" s="1870"/>
      <c r="Q191" s="1870"/>
      <c r="R191" s="42"/>
      <c r="S191" s="42"/>
      <c r="T191" s="1871"/>
    </row>
    <row r="192" spans="1:20" ht="15">
      <c r="A192" s="2039"/>
      <c r="B192" s="39" t="s">
        <v>475</v>
      </c>
      <c r="C192" s="39" t="s">
        <v>930</v>
      </c>
      <c r="D192" s="1872">
        <v>0.4</v>
      </c>
      <c r="E192" s="39" t="s">
        <v>405</v>
      </c>
      <c r="F192" s="39" t="s">
        <v>452</v>
      </c>
      <c r="G192" s="39" t="s">
        <v>529</v>
      </c>
      <c r="H192" s="41"/>
      <c r="I192" s="41"/>
      <c r="J192" s="41"/>
      <c r="K192" s="41"/>
      <c r="L192" s="1870"/>
      <c r="M192" s="1870"/>
      <c r="N192" s="1870"/>
      <c r="O192" s="1870"/>
      <c r="P192" s="1870"/>
      <c r="Q192" s="1870"/>
      <c r="R192" s="42"/>
      <c r="S192" s="42"/>
      <c r="T192" s="1871"/>
    </row>
    <row r="193" spans="1:20" ht="15">
      <c r="A193" s="2039"/>
      <c r="B193" s="39" t="s">
        <v>2191</v>
      </c>
      <c r="C193" s="39" t="s">
        <v>545</v>
      </c>
      <c r="D193" s="1872">
        <v>0.4</v>
      </c>
      <c r="E193" s="39" t="s">
        <v>405</v>
      </c>
      <c r="F193" s="39" t="s">
        <v>452</v>
      </c>
      <c r="G193" s="39" t="s">
        <v>529</v>
      </c>
      <c r="H193" s="41"/>
      <c r="I193" s="41"/>
      <c r="J193" s="41"/>
      <c r="K193" s="41"/>
      <c r="L193" s="1870"/>
      <c r="M193" s="1870"/>
      <c r="N193" s="1870"/>
      <c r="O193" s="1870"/>
      <c r="P193" s="1870"/>
      <c r="Q193" s="1870"/>
      <c r="R193" s="42"/>
      <c r="S193" s="42"/>
      <c r="T193" s="1871"/>
    </row>
    <row r="194" spans="1:20" ht="15">
      <c r="A194" s="2039"/>
      <c r="B194" s="39" t="s">
        <v>482</v>
      </c>
      <c r="C194" s="39" t="s">
        <v>566</v>
      </c>
      <c r="D194" s="1872">
        <v>0.9</v>
      </c>
      <c r="E194" s="39" t="s">
        <v>449</v>
      </c>
      <c r="F194" s="39" t="s">
        <v>468</v>
      </c>
      <c r="G194" s="39" t="s">
        <v>529</v>
      </c>
      <c r="H194" s="41"/>
      <c r="I194" s="41"/>
      <c r="J194" s="41"/>
      <c r="K194" s="41"/>
      <c r="L194" s="1870"/>
      <c r="M194" s="1870"/>
      <c r="N194" s="1870"/>
      <c r="O194" s="1870"/>
      <c r="P194" s="1870"/>
      <c r="Q194" s="1870"/>
      <c r="R194" s="42"/>
      <c r="S194" s="42"/>
      <c r="T194" s="1871"/>
    </row>
    <row r="195" spans="1:20" ht="15">
      <c r="A195" s="2039"/>
      <c r="B195" s="39" t="s">
        <v>2192</v>
      </c>
      <c r="C195" s="39" t="s">
        <v>944</v>
      </c>
      <c r="D195" s="1872">
        <v>1</v>
      </c>
      <c r="E195" s="39" t="s">
        <v>449</v>
      </c>
      <c r="F195" s="39" t="s">
        <v>468</v>
      </c>
      <c r="G195" s="39" t="s">
        <v>529</v>
      </c>
      <c r="H195" s="41"/>
      <c r="I195" s="41"/>
      <c r="J195" s="41"/>
      <c r="K195" s="41"/>
      <c r="L195" s="1870"/>
      <c r="M195" s="1870"/>
      <c r="N195" s="1870"/>
      <c r="O195" s="1870"/>
      <c r="P195" s="1870"/>
      <c r="Q195" s="1870"/>
      <c r="R195" s="42"/>
      <c r="S195" s="42"/>
      <c r="T195" s="1871"/>
    </row>
    <row r="196" spans="1:20" ht="15">
      <c r="A196" s="2039"/>
      <c r="B196" s="39" t="s">
        <v>2193</v>
      </c>
      <c r="C196" s="39" t="s">
        <v>1457</v>
      </c>
      <c r="D196" s="1872">
        <v>0.8</v>
      </c>
      <c r="E196" s="39" t="s">
        <v>449</v>
      </c>
      <c r="F196" s="39" t="s">
        <v>468</v>
      </c>
      <c r="G196" s="39" t="s">
        <v>529</v>
      </c>
      <c r="H196" s="41"/>
      <c r="I196" s="41"/>
      <c r="J196" s="41"/>
      <c r="K196" s="41"/>
      <c r="L196" s="1870"/>
      <c r="M196" s="1870"/>
      <c r="N196" s="1870"/>
      <c r="O196" s="1870"/>
      <c r="P196" s="1870"/>
      <c r="Q196" s="1870"/>
      <c r="R196" s="42"/>
      <c r="S196" s="42"/>
      <c r="T196" s="1871"/>
    </row>
    <row r="197" spans="1:20" ht="15">
      <c r="A197" s="2039"/>
      <c r="B197" s="39" t="s">
        <v>434</v>
      </c>
      <c r="C197" s="39" t="s">
        <v>471</v>
      </c>
      <c r="D197" s="1872">
        <v>0.2</v>
      </c>
      <c r="E197" s="39" t="s">
        <v>405</v>
      </c>
      <c r="F197" s="39" t="s">
        <v>452</v>
      </c>
      <c r="G197" s="39" t="s">
        <v>529</v>
      </c>
      <c r="H197" s="41"/>
      <c r="I197" s="41"/>
      <c r="J197" s="41"/>
      <c r="K197" s="41"/>
      <c r="L197" s="1870"/>
      <c r="M197" s="1870"/>
      <c r="N197" s="1870"/>
      <c r="O197" s="1870"/>
      <c r="P197" s="1870"/>
      <c r="Q197" s="1870"/>
      <c r="R197" s="42"/>
      <c r="S197" s="42"/>
      <c r="T197" s="1871"/>
    </row>
    <row r="198" spans="1:20" ht="15">
      <c r="A198" s="2039"/>
      <c r="B198" s="39" t="s">
        <v>555</v>
      </c>
      <c r="C198" s="39" t="s">
        <v>555</v>
      </c>
      <c r="D198" s="1872">
        <v>0.3</v>
      </c>
      <c r="E198" s="39" t="s">
        <v>405</v>
      </c>
      <c r="F198" s="39" t="s">
        <v>452</v>
      </c>
      <c r="G198" s="39" t="s">
        <v>529</v>
      </c>
      <c r="H198" s="41"/>
      <c r="I198" s="41"/>
      <c r="J198" s="41"/>
      <c r="K198" s="41"/>
      <c r="L198" s="1870"/>
      <c r="M198" s="1870"/>
      <c r="N198" s="1870"/>
      <c r="O198" s="1870"/>
      <c r="P198" s="1870"/>
      <c r="Q198" s="1870"/>
      <c r="R198" s="42"/>
      <c r="S198" s="42"/>
      <c r="T198" s="1871"/>
    </row>
    <row r="199" spans="1:20" ht="15">
      <c r="A199" s="2047"/>
      <c r="B199" s="39" t="s">
        <v>477</v>
      </c>
      <c r="C199" s="39" t="s">
        <v>426</v>
      </c>
      <c r="D199" s="1872">
        <v>0.3</v>
      </c>
      <c r="E199" s="39" t="s">
        <v>405</v>
      </c>
      <c r="F199" s="39" t="s">
        <v>452</v>
      </c>
      <c r="G199" s="39" t="s">
        <v>529</v>
      </c>
      <c r="H199" s="41"/>
      <c r="I199" s="41"/>
      <c r="J199" s="41"/>
      <c r="K199" s="41"/>
      <c r="L199" s="1870"/>
      <c r="M199" s="1870"/>
      <c r="N199" s="1870"/>
      <c r="O199" s="1870"/>
      <c r="P199" s="1870"/>
      <c r="Q199" s="1870"/>
      <c r="R199" s="42"/>
      <c r="S199" s="42"/>
      <c r="T199" s="1871"/>
    </row>
    <row r="200" spans="1:20" ht="15">
      <c r="A200" s="2048" t="s">
        <v>394</v>
      </c>
      <c r="B200" s="2049"/>
      <c r="C200" s="35"/>
      <c r="D200" s="1874">
        <f>D199+D198+D197+D196+D195+D194+D193+D192+D191</f>
        <v>4.8999999999999995</v>
      </c>
      <c r="E200" s="1873"/>
      <c r="F200" s="1873"/>
      <c r="G200" s="1873"/>
      <c r="H200" s="41"/>
      <c r="I200" s="41"/>
      <c r="J200" s="41"/>
      <c r="K200" s="41"/>
      <c r="L200" s="1870"/>
      <c r="M200" s="1870"/>
      <c r="N200" s="1870"/>
      <c r="O200" s="1870"/>
      <c r="P200" s="1870"/>
      <c r="Q200" s="1870"/>
      <c r="R200" s="42"/>
      <c r="S200" s="42"/>
      <c r="T200" s="1871"/>
    </row>
    <row r="201" spans="1:20" ht="15">
      <c r="A201" s="1230" t="s">
        <v>547</v>
      </c>
      <c r="B201" s="1228"/>
      <c r="C201" s="1228"/>
      <c r="D201" s="1229"/>
      <c r="E201" s="245"/>
      <c r="F201" s="245"/>
      <c r="G201" s="245"/>
      <c r="H201" s="245"/>
      <c r="I201" s="245"/>
      <c r="J201" s="245"/>
      <c r="K201" s="245"/>
      <c r="L201" s="253"/>
      <c r="M201" s="253"/>
      <c r="N201" s="253"/>
      <c r="O201" s="253"/>
      <c r="P201" s="253"/>
      <c r="Q201" s="253"/>
      <c r="R201" s="250"/>
      <c r="S201" s="250"/>
      <c r="T201" s="255"/>
    </row>
    <row r="202" spans="1:20" ht="15">
      <c r="A202" s="2010">
        <v>1</v>
      </c>
      <c r="B202" s="3">
        <v>1</v>
      </c>
      <c r="C202" s="4" t="s">
        <v>140</v>
      </c>
      <c r="D202" s="5">
        <v>0.7</v>
      </c>
      <c r="E202" s="38" t="s">
        <v>528</v>
      </c>
      <c r="F202" s="38" t="s">
        <v>452</v>
      </c>
      <c r="G202" s="38" t="s">
        <v>529</v>
      </c>
      <c r="H202" s="4"/>
      <c r="I202" s="4"/>
      <c r="J202" s="4"/>
      <c r="K202" s="4"/>
      <c r="L202" s="7"/>
      <c r="M202" s="7"/>
      <c r="N202" s="7"/>
      <c r="O202" s="7"/>
      <c r="P202" s="7"/>
      <c r="Q202" s="7"/>
      <c r="R202" s="5"/>
      <c r="S202" s="5"/>
      <c r="T202" s="5"/>
    </row>
    <row r="203" spans="1:20" ht="15">
      <c r="A203" s="2042"/>
      <c r="B203" s="8">
        <v>2</v>
      </c>
      <c r="C203" s="6" t="s">
        <v>535</v>
      </c>
      <c r="D203" s="9">
        <v>0.2</v>
      </c>
      <c r="E203" s="33" t="s">
        <v>528</v>
      </c>
      <c r="F203" s="33" t="s">
        <v>452</v>
      </c>
      <c r="G203" s="33" t="s">
        <v>529</v>
      </c>
      <c r="H203" s="4"/>
      <c r="I203" s="4"/>
      <c r="J203" s="4"/>
      <c r="K203" s="4"/>
      <c r="L203" s="7"/>
      <c r="M203" s="7"/>
      <c r="N203" s="7"/>
      <c r="O203" s="7"/>
      <c r="P203" s="7"/>
      <c r="Q203" s="7"/>
      <c r="R203" s="5"/>
      <c r="S203" s="5"/>
      <c r="T203" s="5"/>
    </row>
    <row r="204" spans="1:20" ht="15">
      <c r="A204" s="2042"/>
      <c r="B204" s="8">
        <v>2</v>
      </c>
      <c r="C204" s="6" t="s">
        <v>802</v>
      </c>
      <c r="D204" s="9">
        <v>0.4</v>
      </c>
      <c r="E204" s="33" t="s">
        <v>528</v>
      </c>
      <c r="F204" s="33" t="s">
        <v>452</v>
      </c>
      <c r="G204" s="33" t="s">
        <v>529</v>
      </c>
      <c r="H204" s="4"/>
      <c r="I204" s="4"/>
      <c r="J204" s="4"/>
      <c r="K204" s="4"/>
      <c r="L204" s="7"/>
      <c r="M204" s="7"/>
      <c r="N204" s="7"/>
      <c r="O204" s="7"/>
      <c r="P204" s="7"/>
      <c r="Q204" s="7"/>
      <c r="R204" s="5"/>
      <c r="S204" s="5"/>
      <c r="T204" s="5"/>
    </row>
    <row r="205" spans="1:20" ht="15">
      <c r="A205" s="2042"/>
      <c r="B205" s="8">
        <v>11</v>
      </c>
      <c r="C205" s="6" t="s">
        <v>952</v>
      </c>
      <c r="D205" s="9">
        <v>2.2</v>
      </c>
      <c r="E205" s="33" t="s">
        <v>528</v>
      </c>
      <c r="F205" s="33" t="s">
        <v>452</v>
      </c>
      <c r="G205" s="33" t="s">
        <v>529</v>
      </c>
      <c r="H205" s="4"/>
      <c r="I205" s="4"/>
      <c r="J205" s="4"/>
      <c r="K205" s="4"/>
      <c r="L205" s="7"/>
      <c r="M205" s="7"/>
      <c r="N205" s="7"/>
      <c r="O205" s="7"/>
      <c r="P205" s="7"/>
      <c r="Q205" s="7"/>
      <c r="R205" s="5"/>
      <c r="S205" s="5"/>
      <c r="T205" s="5"/>
    </row>
    <row r="206" spans="1:20" ht="15">
      <c r="A206" s="2042">
        <v>2</v>
      </c>
      <c r="B206" s="8">
        <v>8</v>
      </c>
      <c r="C206" s="6" t="s">
        <v>284</v>
      </c>
      <c r="D206" s="9">
        <v>0.7</v>
      </c>
      <c r="E206" s="33" t="s">
        <v>532</v>
      </c>
      <c r="F206" s="33" t="s">
        <v>565</v>
      </c>
      <c r="G206" s="33" t="s">
        <v>529</v>
      </c>
      <c r="H206" s="4"/>
      <c r="I206" s="4"/>
      <c r="J206" s="4"/>
      <c r="K206" s="4"/>
      <c r="L206" s="7"/>
      <c r="M206" s="7"/>
      <c r="N206" s="7"/>
      <c r="O206" s="7"/>
      <c r="P206" s="7"/>
      <c r="Q206" s="7"/>
      <c r="R206" s="5"/>
      <c r="S206" s="5"/>
      <c r="T206" s="5"/>
    </row>
    <row r="207" spans="1:20" ht="15">
      <c r="A207" s="2042"/>
      <c r="B207" s="8">
        <v>21</v>
      </c>
      <c r="C207" s="6" t="s">
        <v>434</v>
      </c>
      <c r="D207" s="9">
        <v>0.8</v>
      </c>
      <c r="E207" s="33" t="s">
        <v>532</v>
      </c>
      <c r="F207" s="33" t="s">
        <v>468</v>
      </c>
      <c r="G207" s="33" t="s">
        <v>529</v>
      </c>
      <c r="H207" s="4"/>
      <c r="I207" s="4"/>
      <c r="J207" s="4"/>
      <c r="K207" s="4"/>
      <c r="L207" s="7"/>
      <c r="M207" s="7"/>
      <c r="N207" s="7"/>
      <c r="O207" s="7"/>
      <c r="P207" s="7"/>
      <c r="Q207" s="7"/>
      <c r="R207" s="5"/>
      <c r="S207" s="5"/>
      <c r="T207" s="5"/>
    </row>
    <row r="208" spans="1:20" ht="15">
      <c r="A208" s="2042"/>
      <c r="B208" s="8">
        <v>26</v>
      </c>
      <c r="C208" s="6" t="s">
        <v>482</v>
      </c>
      <c r="D208" s="9">
        <v>0.7</v>
      </c>
      <c r="E208" s="33" t="s">
        <v>532</v>
      </c>
      <c r="F208" s="33" t="s">
        <v>565</v>
      </c>
      <c r="G208" s="33" t="s">
        <v>529</v>
      </c>
      <c r="H208" s="4"/>
      <c r="I208" s="4"/>
      <c r="J208" s="4"/>
      <c r="K208" s="4"/>
      <c r="L208" s="7"/>
      <c r="M208" s="7"/>
      <c r="N208" s="7"/>
      <c r="O208" s="7"/>
      <c r="P208" s="7"/>
      <c r="Q208" s="7"/>
      <c r="R208" s="5"/>
      <c r="S208" s="5"/>
      <c r="T208" s="5"/>
    </row>
    <row r="209" spans="1:20" ht="15">
      <c r="A209" s="2042"/>
      <c r="B209" s="8">
        <v>37</v>
      </c>
      <c r="C209" s="6" t="s">
        <v>944</v>
      </c>
      <c r="D209" s="9">
        <v>0.4</v>
      </c>
      <c r="E209" s="33" t="s">
        <v>532</v>
      </c>
      <c r="F209" s="33" t="s">
        <v>468</v>
      </c>
      <c r="G209" s="33" t="s">
        <v>529</v>
      </c>
      <c r="H209" s="4"/>
      <c r="I209" s="4"/>
      <c r="J209" s="4"/>
      <c r="K209" s="4"/>
      <c r="L209" s="7"/>
      <c r="M209" s="7"/>
      <c r="N209" s="7"/>
      <c r="O209" s="7"/>
      <c r="P209" s="7"/>
      <c r="Q209" s="7"/>
      <c r="R209" s="5"/>
      <c r="S209" s="5"/>
      <c r="T209" s="5"/>
    </row>
    <row r="210" spans="1:20" ht="15">
      <c r="A210" s="2042"/>
      <c r="B210" s="8">
        <v>45</v>
      </c>
      <c r="C210" s="6" t="s">
        <v>539</v>
      </c>
      <c r="D210" s="9">
        <v>0.9</v>
      </c>
      <c r="E210" s="33" t="s">
        <v>532</v>
      </c>
      <c r="F210" s="33" t="s">
        <v>468</v>
      </c>
      <c r="G210" s="33" t="s">
        <v>529</v>
      </c>
      <c r="H210" s="4"/>
      <c r="I210" s="4"/>
      <c r="J210" s="4"/>
      <c r="K210" s="4"/>
      <c r="L210" s="7"/>
      <c r="M210" s="7"/>
      <c r="N210" s="7"/>
      <c r="O210" s="7"/>
      <c r="P210" s="7"/>
      <c r="Q210" s="7"/>
      <c r="R210" s="5"/>
      <c r="S210" s="5"/>
      <c r="T210" s="5"/>
    </row>
    <row r="211" spans="1:20" ht="15">
      <c r="A211" s="2042"/>
      <c r="B211" s="8">
        <v>47</v>
      </c>
      <c r="C211" s="6" t="s">
        <v>548</v>
      </c>
      <c r="D211" s="9">
        <v>1</v>
      </c>
      <c r="E211" s="33" t="s">
        <v>532</v>
      </c>
      <c r="F211" s="33" t="s">
        <v>468</v>
      </c>
      <c r="G211" s="33" t="s">
        <v>529</v>
      </c>
      <c r="H211" s="4"/>
      <c r="I211" s="4"/>
      <c r="J211" s="4"/>
      <c r="K211" s="4"/>
      <c r="L211" s="7"/>
      <c r="M211" s="7"/>
      <c r="N211" s="7"/>
      <c r="O211" s="7"/>
      <c r="P211" s="7"/>
      <c r="Q211" s="7"/>
      <c r="R211" s="5"/>
      <c r="S211" s="5"/>
      <c r="T211" s="5"/>
    </row>
    <row r="212" spans="1:20" ht="15">
      <c r="A212" s="244" t="s">
        <v>394</v>
      </c>
      <c r="B212" s="6"/>
      <c r="C212" s="6"/>
      <c r="D212" s="1217">
        <f>SUM(D202:D211)</f>
        <v>8</v>
      </c>
      <c r="E212" s="4"/>
      <c r="F212" s="6"/>
      <c r="G212" s="6"/>
      <c r="H212" s="4"/>
      <c r="I212" s="4"/>
      <c r="J212" s="6"/>
      <c r="K212" s="6"/>
      <c r="L212" s="7"/>
      <c r="M212" s="1"/>
      <c r="N212" s="1"/>
      <c r="O212" s="1"/>
      <c r="P212" s="1"/>
      <c r="Q212" s="1"/>
      <c r="R212" s="9"/>
      <c r="S212" s="9"/>
      <c r="T212" s="9"/>
    </row>
    <row r="213" spans="1:20" ht="15">
      <c r="A213" s="1230" t="s">
        <v>558</v>
      </c>
      <c r="B213" s="1233"/>
      <c r="C213" s="1225"/>
      <c r="D213" s="1217"/>
      <c r="E213" s="258"/>
      <c r="F213" s="256"/>
      <c r="G213" s="256"/>
      <c r="H213" s="258"/>
      <c r="I213" s="258"/>
      <c r="J213" s="256"/>
      <c r="K213" s="256"/>
      <c r="L213" s="259"/>
      <c r="M213" s="48"/>
      <c r="N213" s="48"/>
      <c r="O213" s="48"/>
      <c r="P213" s="48"/>
      <c r="Q213" s="48"/>
      <c r="R213" s="257"/>
      <c r="S213" s="257"/>
      <c r="T213" s="257"/>
    </row>
    <row r="214" spans="1:20" ht="15">
      <c r="A214" s="2042">
        <v>1</v>
      </c>
      <c r="B214" s="8">
        <v>4</v>
      </c>
      <c r="C214" s="6" t="s">
        <v>141</v>
      </c>
      <c r="D214" s="9">
        <v>1.2</v>
      </c>
      <c r="E214" s="33" t="s">
        <v>528</v>
      </c>
      <c r="F214" s="33" t="s">
        <v>452</v>
      </c>
      <c r="G214" s="33" t="s">
        <v>529</v>
      </c>
      <c r="H214" s="4"/>
      <c r="I214" s="4"/>
      <c r="J214" s="6"/>
      <c r="K214" s="6"/>
      <c r="L214" s="7"/>
      <c r="M214" s="1"/>
      <c r="N214" s="1"/>
      <c r="O214" s="1"/>
      <c r="P214" s="1"/>
      <c r="Q214" s="1"/>
      <c r="R214" s="9"/>
      <c r="S214" s="9"/>
      <c r="T214" s="9"/>
    </row>
    <row r="215" spans="1:20" ht="15">
      <c r="A215" s="2042"/>
      <c r="B215" s="8">
        <v>5</v>
      </c>
      <c r="C215" s="6" t="s">
        <v>475</v>
      </c>
      <c r="D215" s="9">
        <v>0.6</v>
      </c>
      <c r="E215" s="33" t="s">
        <v>528</v>
      </c>
      <c r="F215" s="33" t="s">
        <v>281</v>
      </c>
      <c r="G215" s="33" t="s">
        <v>529</v>
      </c>
      <c r="H215" s="4"/>
      <c r="I215" s="4"/>
      <c r="J215" s="6"/>
      <c r="K215" s="6"/>
      <c r="L215" s="7"/>
      <c r="M215" s="1"/>
      <c r="N215" s="1"/>
      <c r="O215" s="1"/>
      <c r="P215" s="1"/>
      <c r="Q215" s="1"/>
      <c r="R215" s="9"/>
      <c r="S215" s="9"/>
      <c r="T215" s="9"/>
    </row>
    <row r="216" spans="1:20" ht="15">
      <c r="A216" s="2042"/>
      <c r="B216" s="8">
        <v>55</v>
      </c>
      <c r="C216" s="6" t="s">
        <v>948</v>
      </c>
      <c r="D216" s="9">
        <v>1.2</v>
      </c>
      <c r="E216" s="33" t="s">
        <v>528</v>
      </c>
      <c r="F216" s="33" t="s">
        <v>452</v>
      </c>
      <c r="G216" s="33" t="s">
        <v>529</v>
      </c>
      <c r="H216" s="4"/>
      <c r="I216" s="4"/>
      <c r="J216" s="6"/>
      <c r="K216" s="6"/>
      <c r="L216" s="7"/>
      <c r="M216" s="1"/>
      <c r="N216" s="1"/>
      <c r="O216" s="1"/>
      <c r="P216" s="1"/>
      <c r="Q216" s="1"/>
      <c r="R216" s="9"/>
      <c r="S216" s="9"/>
      <c r="T216" s="9"/>
    </row>
    <row r="217" spans="1:20" ht="15">
      <c r="A217" s="2042"/>
      <c r="B217" s="8">
        <v>42</v>
      </c>
      <c r="C217" s="6" t="s">
        <v>475</v>
      </c>
      <c r="D217" s="9">
        <v>1.6</v>
      </c>
      <c r="E217" s="33" t="s">
        <v>532</v>
      </c>
      <c r="F217" s="33" t="s">
        <v>468</v>
      </c>
      <c r="G217" s="33" t="s">
        <v>529</v>
      </c>
      <c r="H217" s="4"/>
      <c r="I217" s="4"/>
      <c r="J217" s="6"/>
      <c r="K217" s="6"/>
      <c r="L217" s="7"/>
      <c r="M217" s="1"/>
      <c r="N217" s="1"/>
      <c r="O217" s="1"/>
      <c r="P217" s="1"/>
      <c r="Q217" s="1"/>
      <c r="R217" s="9"/>
      <c r="S217" s="9"/>
      <c r="T217" s="9"/>
    </row>
    <row r="218" spans="1:20" ht="15">
      <c r="A218" s="27" t="s">
        <v>394</v>
      </c>
      <c r="B218" s="248"/>
      <c r="C218" s="6"/>
      <c r="D218" s="1217">
        <f>SUM(D214:D217)</f>
        <v>4.6</v>
      </c>
      <c r="E218" s="4"/>
      <c r="F218" s="6"/>
      <c r="G218" s="6"/>
      <c r="H218" s="4"/>
      <c r="I218" s="4"/>
      <c r="J218" s="6"/>
      <c r="K218" s="6"/>
      <c r="L218" s="7"/>
      <c r="M218" s="1"/>
      <c r="N218" s="1"/>
      <c r="O218" s="1"/>
      <c r="P218" s="1"/>
      <c r="Q218" s="1"/>
      <c r="R218" s="9"/>
      <c r="S218" s="9"/>
      <c r="T218" s="9"/>
    </row>
    <row r="219" spans="1:20" ht="15">
      <c r="A219" s="2005" t="s">
        <v>2194</v>
      </c>
      <c r="B219" s="2006"/>
      <c r="C219" s="2006"/>
      <c r="D219" s="2006"/>
      <c r="E219" s="2006"/>
      <c r="F219" s="2006"/>
      <c r="G219" s="2006"/>
      <c r="H219" s="2006"/>
      <c r="I219" s="2006"/>
      <c r="J219" s="2006"/>
      <c r="K219" s="2006"/>
      <c r="L219" s="2006"/>
      <c r="M219" s="2006"/>
      <c r="N219" s="2006"/>
      <c r="O219" s="2006"/>
      <c r="P219" s="2006"/>
      <c r="Q219" s="2006"/>
      <c r="R219" s="2006"/>
      <c r="S219" s="2006"/>
      <c r="T219" s="2007"/>
    </row>
    <row r="220" spans="1:20" ht="15">
      <c r="A220" s="2008"/>
      <c r="B220" s="8">
        <v>10</v>
      </c>
      <c r="C220" s="6" t="s">
        <v>284</v>
      </c>
      <c r="D220" s="9">
        <v>0.3</v>
      </c>
      <c r="E220" s="33" t="s">
        <v>449</v>
      </c>
      <c r="F220" s="33" t="s">
        <v>468</v>
      </c>
      <c r="G220" s="33" t="s">
        <v>529</v>
      </c>
      <c r="H220" s="1875"/>
      <c r="I220" s="1875"/>
      <c r="J220" s="29"/>
      <c r="K220" s="29"/>
      <c r="L220" s="1876"/>
      <c r="M220" s="31"/>
      <c r="N220" s="31"/>
      <c r="O220" s="31"/>
      <c r="P220" s="31"/>
      <c r="Q220" s="31"/>
      <c r="R220" s="30"/>
      <c r="S220" s="30"/>
      <c r="T220" s="1877"/>
    </row>
    <row r="221" spans="1:20" ht="15">
      <c r="A221" s="2009"/>
      <c r="B221" s="8">
        <v>38</v>
      </c>
      <c r="C221" s="6" t="s">
        <v>475</v>
      </c>
      <c r="D221" s="9">
        <v>0.7</v>
      </c>
      <c r="E221" s="33" t="s">
        <v>449</v>
      </c>
      <c r="F221" s="33" t="s">
        <v>468</v>
      </c>
      <c r="G221" s="33" t="s">
        <v>529</v>
      </c>
      <c r="H221" s="1875"/>
      <c r="I221" s="1875"/>
      <c r="J221" s="29"/>
      <c r="K221" s="29"/>
      <c r="L221" s="1876"/>
      <c r="M221" s="31"/>
      <c r="N221" s="31"/>
      <c r="O221" s="31"/>
      <c r="P221" s="31"/>
      <c r="Q221" s="31"/>
      <c r="R221" s="30"/>
      <c r="S221" s="30"/>
      <c r="T221" s="1877"/>
    </row>
    <row r="222" spans="1:20" ht="15">
      <c r="A222" s="2009"/>
      <c r="B222" s="8">
        <v>70</v>
      </c>
      <c r="C222" s="6" t="s">
        <v>557</v>
      </c>
      <c r="D222" s="9">
        <v>1.9</v>
      </c>
      <c r="E222" s="33" t="s">
        <v>449</v>
      </c>
      <c r="F222" s="33" t="s">
        <v>468</v>
      </c>
      <c r="G222" s="33" t="s">
        <v>529</v>
      </c>
      <c r="H222" s="1875"/>
      <c r="I222" s="1875"/>
      <c r="J222" s="29"/>
      <c r="K222" s="29"/>
      <c r="L222" s="1876"/>
      <c r="M222" s="31"/>
      <c r="N222" s="31"/>
      <c r="O222" s="31"/>
      <c r="P222" s="31"/>
      <c r="Q222" s="31"/>
      <c r="R222" s="30"/>
      <c r="S222" s="30"/>
      <c r="T222" s="1877"/>
    </row>
    <row r="223" spans="1:20" ht="15">
      <c r="A223" s="2009"/>
      <c r="B223" s="8">
        <v>70</v>
      </c>
      <c r="C223" s="6" t="s">
        <v>2195</v>
      </c>
      <c r="D223" s="9">
        <v>1</v>
      </c>
      <c r="E223" s="33" t="s">
        <v>449</v>
      </c>
      <c r="F223" s="33" t="s">
        <v>468</v>
      </c>
      <c r="G223" s="33" t="s">
        <v>529</v>
      </c>
      <c r="H223" s="1875"/>
      <c r="I223" s="1875"/>
      <c r="J223" s="29"/>
      <c r="K223" s="29"/>
      <c r="L223" s="1876"/>
      <c r="M223" s="31"/>
      <c r="N223" s="31"/>
      <c r="O223" s="31"/>
      <c r="P223" s="31"/>
      <c r="Q223" s="31"/>
      <c r="R223" s="30"/>
      <c r="S223" s="30"/>
      <c r="T223" s="1877"/>
    </row>
    <row r="224" spans="1:20" ht="15">
      <c r="A224" s="2009"/>
      <c r="B224" s="8">
        <v>76</v>
      </c>
      <c r="C224" s="6" t="s">
        <v>426</v>
      </c>
      <c r="D224" s="9">
        <v>1</v>
      </c>
      <c r="E224" s="33" t="s">
        <v>449</v>
      </c>
      <c r="F224" s="33" t="s">
        <v>468</v>
      </c>
      <c r="G224" s="33" t="s">
        <v>529</v>
      </c>
      <c r="H224" s="1875"/>
      <c r="I224" s="1875"/>
      <c r="J224" s="29"/>
      <c r="K224" s="29"/>
      <c r="L224" s="1876"/>
      <c r="M224" s="31"/>
      <c r="N224" s="31"/>
      <c r="O224" s="31"/>
      <c r="P224" s="31"/>
      <c r="Q224" s="31"/>
      <c r="R224" s="30"/>
      <c r="S224" s="30"/>
      <c r="T224" s="1877"/>
    </row>
    <row r="225" spans="1:20" ht="15">
      <c r="A225" s="2010"/>
      <c r="B225" s="8">
        <v>76</v>
      </c>
      <c r="C225" s="6" t="s">
        <v>535</v>
      </c>
      <c r="D225" s="9">
        <v>1</v>
      </c>
      <c r="E225" s="33" t="s">
        <v>449</v>
      </c>
      <c r="F225" s="33" t="s">
        <v>468</v>
      </c>
      <c r="G225" s="33" t="s">
        <v>529</v>
      </c>
      <c r="H225" s="1875"/>
      <c r="I225" s="1875"/>
      <c r="J225" s="29"/>
      <c r="K225" s="29"/>
      <c r="L225" s="1876"/>
      <c r="M225" s="31"/>
      <c r="N225" s="31"/>
      <c r="O225" s="31"/>
      <c r="P225" s="31"/>
      <c r="Q225" s="31"/>
      <c r="R225" s="30"/>
      <c r="S225" s="30"/>
      <c r="T225" s="1877"/>
    </row>
    <row r="226" spans="1:20" ht="15">
      <c r="A226" s="27" t="s">
        <v>394</v>
      </c>
      <c r="B226" s="29"/>
      <c r="C226" s="29"/>
      <c r="D226" s="1229">
        <f>D225+D224+D223+D222+D221+D220</f>
        <v>5.9</v>
      </c>
      <c r="E226" s="1875"/>
      <c r="F226" s="29"/>
      <c r="G226" s="29"/>
      <c r="H226" s="1875"/>
      <c r="I226" s="1875"/>
      <c r="J226" s="29"/>
      <c r="K226" s="29"/>
      <c r="L226" s="1876"/>
      <c r="M226" s="31"/>
      <c r="N226" s="31"/>
      <c r="O226" s="31"/>
      <c r="P226" s="31"/>
      <c r="Q226" s="31"/>
      <c r="R226" s="30"/>
      <c r="S226" s="30"/>
      <c r="T226" s="1877"/>
    </row>
    <row r="227" spans="1:20" ht="15">
      <c r="A227" s="1230" t="s">
        <v>564</v>
      </c>
      <c r="B227" s="1228"/>
      <c r="C227" s="1228"/>
      <c r="D227" s="1229"/>
      <c r="E227" s="245"/>
      <c r="F227" s="245"/>
      <c r="G227" s="245"/>
      <c r="H227" s="245"/>
      <c r="I227" s="245"/>
      <c r="J227" s="245"/>
      <c r="K227" s="245"/>
      <c r="L227" s="253"/>
      <c r="M227" s="253"/>
      <c r="N227" s="253"/>
      <c r="O227" s="253"/>
      <c r="P227" s="253"/>
      <c r="Q227" s="253"/>
      <c r="R227" s="250"/>
      <c r="S227" s="250"/>
      <c r="T227" s="255"/>
    </row>
    <row r="228" spans="1:20" ht="15">
      <c r="A228" s="2039">
        <v>1</v>
      </c>
      <c r="B228" s="3">
        <v>69</v>
      </c>
      <c r="C228" s="4" t="s">
        <v>956</v>
      </c>
      <c r="D228" s="5">
        <v>1.2</v>
      </c>
      <c r="E228" s="34" t="s">
        <v>532</v>
      </c>
      <c r="F228" s="38" t="s">
        <v>468</v>
      </c>
      <c r="G228" s="34" t="s">
        <v>529</v>
      </c>
      <c r="H228" s="4"/>
      <c r="I228" s="4"/>
      <c r="J228" s="4"/>
      <c r="K228" s="4"/>
      <c r="L228" s="7"/>
      <c r="M228" s="7"/>
      <c r="N228" s="7"/>
      <c r="O228" s="7"/>
      <c r="P228" s="7"/>
      <c r="Q228" s="7"/>
      <c r="R228" s="5"/>
      <c r="S228" s="5"/>
      <c r="T228" s="5"/>
    </row>
    <row r="229" spans="1:20" ht="15">
      <c r="A229" s="2039"/>
      <c r="B229" s="3">
        <v>87</v>
      </c>
      <c r="C229" s="4" t="s">
        <v>459</v>
      </c>
      <c r="D229" s="5">
        <v>1.6</v>
      </c>
      <c r="E229" s="34" t="s">
        <v>532</v>
      </c>
      <c r="F229" s="38" t="s">
        <v>468</v>
      </c>
      <c r="G229" s="34" t="s">
        <v>529</v>
      </c>
      <c r="H229" s="4"/>
      <c r="I229" s="4"/>
      <c r="J229" s="4"/>
      <c r="K229" s="4"/>
      <c r="L229" s="7"/>
      <c r="M229" s="7"/>
      <c r="N229" s="7"/>
      <c r="O229" s="7"/>
      <c r="P229" s="7"/>
      <c r="Q229" s="7"/>
      <c r="R229" s="5"/>
      <c r="S229" s="5"/>
      <c r="T229" s="5"/>
    </row>
    <row r="230" spans="1:20" ht="15">
      <c r="A230" s="2039"/>
      <c r="B230" s="3">
        <v>103</v>
      </c>
      <c r="C230" s="4" t="s">
        <v>552</v>
      </c>
      <c r="D230" s="5">
        <v>1.5</v>
      </c>
      <c r="E230" s="34" t="s">
        <v>532</v>
      </c>
      <c r="F230" s="38" t="s">
        <v>468</v>
      </c>
      <c r="G230" s="34" t="s">
        <v>529</v>
      </c>
      <c r="H230" s="4"/>
      <c r="I230" s="4"/>
      <c r="J230" s="4"/>
      <c r="K230" s="4"/>
      <c r="L230" s="7"/>
      <c r="M230" s="7"/>
      <c r="N230" s="7"/>
      <c r="O230" s="7"/>
      <c r="P230" s="7"/>
      <c r="Q230" s="7"/>
      <c r="R230" s="5"/>
      <c r="S230" s="5"/>
      <c r="T230" s="5"/>
    </row>
    <row r="231" spans="1:20" ht="15">
      <c r="A231" s="2039"/>
      <c r="B231" s="3">
        <v>104</v>
      </c>
      <c r="C231" s="4" t="s">
        <v>553</v>
      </c>
      <c r="D231" s="5">
        <v>2.7</v>
      </c>
      <c r="E231" s="34" t="s">
        <v>532</v>
      </c>
      <c r="F231" s="38" t="s">
        <v>468</v>
      </c>
      <c r="G231" s="34" t="s">
        <v>529</v>
      </c>
      <c r="H231" s="4"/>
      <c r="I231" s="4"/>
      <c r="J231" s="4"/>
      <c r="K231" s="4"/>
      <c r="L231" s="7"/>
      <c r="M231" s="7"/>
      <c r="N231" s="7"/>
      <c r="O231" s="7"/>
      <c r="P231" s="7"/>
      <c r="Q231" s="7"/>
      <c r="R231" s="5"/>
      <c r="S231" s="5"/>
      <c r="T231" s="5"/>
    </row>
    <row r="232" spans="1:20" ht="15">
      <c r="A232" s="249" t="s">
        <v>394</v>
      </c>
      <c r="B232" s="39"/>
      <c r="C232" s="39"/>
      <c r="D232" s="1234">
        <f>SUM(D228:D231)</f>
        <v>7</v>
      </c>
      <c r="E232" s="34"/>
      <c r="F232" s="39"/>
      <c r="G232" s="39"/>
      <c r="H232" s="4"/>
      <c r="I232" s="4"/>
      <c r="J232" s="6"/>
      <c r="K232" s="6"/>
      <c r="L232" s="7"/>
      <c r="M232" s="1"/>
      <c r="N232" s="1"/>
      <c r="O232" s="1"/>
      <c r="P232" s="1"/>
      <c r="Q232" s="1"/>
      <c r="R232" s="9"/>
      <c r="S232" s="9"/>
      <c r="T232" s="9"/>
    </row>
    <row r="233" spans="1:20" ht="15">
      <c r="A233" s="2040" t="s">
        <v>568</v>
      </c>
      <c r="B233" s="2041"/>
      <c r="C233" s="1225"/>
      <c r="D233" s="1217">
        <f>D232+D226+D218+D212+D200+D189+D183+D177</f>
        <v>51.5</v>
      </c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</row>
  </sheetData>
  <sheetProtection/>
  <mergeCells count="65">
    <mergeCell ref="A168:A176"/>
    <mergeCell ref="A185:A188"/>
    <mergeCell ref="A228:A231"/>
    <mergeCell ref="A233:B233"/>
    <mergeCell ref="A202:A205"/>
    <mergeCell ref="A206:A211"/>
    <mergeCell ref="A214:A217"/>
    <mergeCell ref="A190:T190"/>
    <mergeCell ref="A191:A199"/>
    <mergeCell ref="A200:B200"/>
    <mergeCell ref="N164:N165"/>
    <mergeCell ref="O164:O165"/>
    <mergeCell ref="Q164:Q165"/>
    <mergeCell ref="T164:T165"/>
    <mergeCell ref="S164:S165"/>
    <mergeCell ref="R164:R165"/>
    <mergeCell ref="P164:P165"/>
    <mergeCell ref="G162:G165"/>
    <mergeCell ref="H162:I162"/>
    <mergeCell ref="J162:J165"/>
    <mergeCell ref="K162:K165"/>
    <mergeCell ref="F5:F8"/>
    <mergeCell ref="D5:D8"/>
    <mergeCell ref="E5:E8"/>
    <mergeCell ref="A160:T160"/>
    <mergeCell ref="A161:Q161"/>
    <mergeCell ref="L162:T162"/>
    <mergeCell ref="K5:K8"/>
    <mergeCell ref="P7:P8"/>
    <mergeCell ref="H5:I5"/>
    <mergeCell ref="M7:M8"/>
    <mergeCell ref="N7:N8"/>
    <mergeCell ref="A159:Q159"/>
    <mergeCell ref="G5:G8"/>
    <mergeCell ref="L5:U5"/>
    <mergeCell ref="O7:O8"/>
    <mergeCell ref="H6:H8"/>
    <mergeCell ref="A2:Q2"/>
    <mergeCell ref="A3:U3"/>
    <mergeCell ref="A4:Q4"/>
    <mergeCell ref="A5:A8"/>
    <mergeCell ref="B5:B8"/>
    <mergeCell ref="C5:C8"/>
    <mergeCell ref="T7:T8"/>
    <mergeCell ref="J5:J8"/>
    <mergeCell ref="B162:B165"/>
    <mergeCell ref="C162:C165"/>
    <mergeCell ref="D162:D165"/>
    <mergeCell ref="S7:S8"/>
    <mergeCell ref="I6:I8"/>
    <mergeCell ref="L6:L8"/>
    <mergeCell ref="M6:U6"/>
    <mergeCell ref="U7:U8"/>
    <mergeCell ref="R7:R8"/>
    <mergeCell ref="Q7:Q8"/>
    <mergeCell ref="A219:T219"/>
    <mergeCell ref="A220:A225"/>
    <mergeCell ref="E162:E165"/>
    <mergeCell ref="L163:L165"/>
    <mergeCell ref="A162:A165"/>
    <mergeCell ref="F162:F165"/>
    <mergeCell ref="M163:T163"/>
    <mergeCell ref="M164:M165"/>
    <mergeCell ref="H163:H165"/>
    <mergeCell ref="I163:I16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3:Z169"/>
  <sheetViews>
    <sheetView zoomScalePageLayoutView="0" workbookViewId="0" topLeftCell="A2">
      <selection activeCell="N35" sqref="N35"/>
    </sheetView>
  </sheetViews>
  <sheetFormatPr defaultColWidth="9.140625" defaultRowHeight="15"/>
  <cols>
    <col min="1" max="1" width="20.421875" style="43" customWidth="1"/>
    <col min="2" max="2" width="4.8515625" style="43" customWidth="1"/>
    <col min="3" max="3" width="6.57421875" style="43" customWidth="1"/>
    <col min="4" max="4" width="5.57421875" style="43" customWidth="1"/>
    <col min="5" max="5" width="6.421875" style="43" customWidth="1"/>
    <col min="6" max="6" width="7.57421875" style="43" customWidth="1"/>
    <col min="7" max="7" width="14.140625" style="43" customWidth="1"/>
    <col min="8" max="8" width="13.140625" style="43" customWidth="1"/>
    <col min="9" max="9" width="9.140625" style="43" customWidth="1"/>
    <col min="10" max="10" width="9.7109375" style="43" customWidth="1"/>
    <col min="11" max="11" width="11.7109375" style="43" customWidth="1"/>
    <col min="12" max="12" width="12.28125" style="43" customWidth="1"/>
    <col min="13" max="13" width="9.7109375" style="43" customWidth="1"/>
    <col min="14" max="14" width="8.7109375" style="43" customWidth="1"/>
    <col min="15" max="16" width="6.421875" style="43" customWidth="1"/>
    <col min="17" max="17" width="7.7109375" style="43" customWidth="1"/>
    <col min="18" max="18" width="6.28125" style="43" customWidth="1"/>
    <col min="19" max="19" width="0.2890625" style="43" hidden="1" customWidth="1"/>
    <col min="20" max="20" width="10.28125" style="43" customWidth="1"/>
    <col min="21" max="16384" width="9.140625" style="43" customWidth="1"/>
  </cols>
  <sheetData>
    <row r="1" ht="12.75" hidden="1"/>
    <row r="3" spans="1:20" ht="12.75">
      <c r="A3" s="2050" t="s">
        <v>440</v>
      </c>
      <c r="B3" s="2050"/>
      <c r="C3" s="2050"/>
      <c r="D3" s="2050"/>
      <c r="E3" s="2050"/>
      <c r="F3" s="2050"/>
      <c r="G3" s="2050"/>
      <c r="H3" s="2050"/>
      <c r="I3" s="2050"/>
      <c r="J3" s="2050"/>
      <c r="K3" s="2050"/>
      <c r="L3" s="2050"/>
      <c r="M3" s="2050"/>
      <c r="N3" s="2050"/>
      <c r="O3" s="2050"/>
      <c r="P3" s="2050"/>
      <c r="Q3" s="2050"/>
      <c r="R3" s="2050"/>
      <c r="S3" s="2050"/>
      <c r="T3" s="2050"/>
    </row>
    <row r="4" spans="1:20" ht="12.75">
      <c r="A4" s="2050" t="s">
        <v>569</v>
      </c>
      <c r="B4" s="2050"/>
      <c r="C4" s="2050"/>
      <c r="D4" s="2050"/>
      <c r="E4" s="2050"/>
      <c r="F4" s="2050"/>
      <c r="G4" s="2050"/>
      <c r="H4" s="2050"/>
      <c r="I4" s="2050"/>
      <c r="J4" s="2050"/>
      <c r="K4" s="2050"/>
      <c r="L4" s="2050"/>
      <c r="M4" s="2050"/>
      <c r="N4" s="2050"/>
      <c r="O4" s="2050"/>
      <c r="P4" s="2050"/>
      <c r="Q4" s="2050"/>
      <c r="R4" s="2050"/>
      <c r="S4" s="2050"/>
      <c r="T4" s="2050"/>
    </row>
    <row r="5" spans="1:20" ht="12.75">
      <c r="A5" s="2050" t="s">
        <v>1993</v>
      </c>
      <c r="B5" s="2050"/>
      <c r="C5" s="2050"/>
      <c r="D5" s="2050"/>
      <c r="E5" s="2050"/>
      <c r="F5" s="2050"/>
      <c r="G5" s="2050"/>
      <c r="H5" s="2050"/>
      <c r="I5" s="2050"/>
      <c r="J5" s="2050"/>
      <c r="K5" s="2050"/>
      <c r="L5" s="2050"/>
      <c r="M5" s="2050"/>
      <c r="N5" s="2050"/>
      <c r="O5" s="2050"/>
      <c r="P5" s="2050"/>
      <c r="Q5" s="2050"/>
      <c r="R5" s="2050"/>
      <c r="S5" s="2050"/>
      <c r="T5" s="2050"/>
    </row>
    <row r="6" spans="1:20" ht="12.75">
      <c r="A6" s="92"/>
      <c r="B6" s="92"/>
      <c r="C6" s="92"/>
      <c r="D6" s="92"/>
      <c r="E6" s="92"/>
      <c r="F6" s="92"/>
      <c r="G6" s="92"/>
      <c r="H6" s="2051"/>
      <c r="I6" s="2051"/>
      <c r="J6" s="2051"/>
      <c r="K6" s="2051"/>
      <c r="L6" s="2051"/>
      <c r="M6" s="92"/>
      <c r="N6" s="92"/>
      <c r="O6" s="92"/>
      <c r="P6" s="92"/>
      <c r="Q6" s="92"/>
      <c r="R6" s="92"/>
      <c r="S6" s="92"/>
      <c r="T6" s="93"/>
    </row>
    <row r="7" spans="1:20" ht="12.75">
      <c r="A7" s="92" t="s">
        <v>591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1:20" ht="12.7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2054" t="s">
        <v>592</v>
      </c>
      <c r="B9" s="2054" t="s">
        <v>593</v>
      </c>
      <c r="C9" s="2052" t="s">
        <v>594</v>
      </c>
      <c r="D9" s="2053" t="s">
        <v>249</v>
      </c>
      <c r="E9" s="2054" t="s">
        <v>250</v>
      </c>
      <c r="F9" s="2052" t="s">
        <v>251</v>
      </c>
      <c r="G9" s="2052" t="s">
        <v>595</v>
      </c>
      <c r="H9" s="2052" t="s">
        <v>596</v>
      </c>
      <c r="I9" s="2053" t="s">
        <v>254</v>
      </c>
      <c r="J9" s="2053"/>
      <c r="K9" s="2052" t="s">
        <v>597</v>
      </c>
      <c r="L9" s="2052" t="s">
        <v>598</v>
      </c>
      <c r="M9" s="2053" t="s">
        <v>599</v>
      </c>
      <c r="N9" s="2053"/>
      <c r="O9" s="2053"/>
      <c r="P9" s="2053"/>
      <c r="Q9" s="2053"/>
      <c r="R9" s="2053"/>
      <c r="S9" s="2053"/>
      <c r="T9" s="2052" t="s">
        <v>258</v>
      </c>
    </row>
    <row r="10" spans="1:20" ht="12.75">
      <c r="A10" s="2055"/>
      <c r="B10" s="2055"/>
      <c r="C10" s="2052"/>
      <c r="D10" s="2053"/>
      <c r="E10" s="2055"/>
      <c r="F10" s="2052"/>
      <c r="G10" s="2052"/>
      <c r="H10" s="2052"/>
      <c r="I10" s="2053"/>
      <c r="J10" s="2053"/>
      <c r="K10" s="2052"/>
      <c r="L10" s="2052"/>
      <c r="M10" s="2053"/>
      <c r="N10" s="2053"/>
      <c r="O10" s="2053"/>
      <c r="P10" s="2053"/>
      <c r="Q10" s="2053"/>
      <c r="R10" s="2053"/>
      <c r="S10" s="2053"/>
      <c r="T10" s="2052"/>
    </row>
    <row r="11" spans="1:20" ht="12.75">
      <c r="A11" s="2055"/>
      <c r="B11" s="2055"/>
      <c r="C11" s="2052"/>
      <c r="D11" s="2053"/>
      <c r="E11" s="2055"/>
      <c r="F11" s="2052"/>
      <c r="G11" s="2052"/>
      <c r="H11" s="2052"/>
      <c r="I11" s="2052" t="s">
        <v>600</v>
      </c>
      <c r="J11" s="2054" t="s">
        <v>260</v>
      </c>
      <c r="K11" s="2052"/>
      <c r="L11" s="2052"/>
      <c r="M11" s="2054" t="s">
        <v>601</v>
      </c>
      <c r="N11" s="2053" t="s">
        <v>446</v>
      </c>
      <c r="O11" s="2053"/>
      <c r="P11" s="2053"/>
      <c r="Q11" s="2053"/>
      <c r="R11" s="2053"/>
      <c r="S11" s="2053"/>
      <c r="T11" s="2052"/>
    </row>
    <row r="12" spans="1:20" ht="12.75">
      <c r="A12" s="2055"/>
      <c r="B12" s="2055"/>
      <c r="C12" s="2052"/>
      <c r="D12" s="2053"/>
      <c r="E12" s="2055"/>
      <c r="F12" s="2052"/>
      <c r="G12" s="2052"/>
      <c r="H12" s="2052"/>
      <c r="I12" s="2052"/>
      <c r="J12" s="2055"/>
      <c r="K12" s="2052"/>
      <c r="L12" s="2052"/>
      <c r="M12" s="2055"/>
      <c r="N12" s="2053"/>
      <c r="O12" s="2053"/>
      <c r="P12" s="2053"/>
      <c r="Q12" s="2053"/>
      <c r="R12" s="2053"/>
      <c r="S12" s="2053"/>
      <c r="T12" s="2052"/>
    </row>
    <row r="13" spans="1:20" ht="12.75">
      <c r="A13" s="2055"/>
      <c r="B13" s="2055"/>
      <c r="C13" s="2052"/>
      <c r="D13" s="2053"/>
      <c r="E13" s="2055"/>
      <c r="F13" s="2052"/>
      <c r="G13" s="2052"/>
      <c r="H13" s="2052"/>
      <c r="I13" s="2052"/>
      <c r="J13" s="2055"/>
      <c r="K13" s="2052"/>
      <c r="L13" s="2052"/>
      <c r="M13" s="2055"/>
      <c r="N13" s="2053" t="s">
        <v>269</v>
      </c>
      <c r="O13" s="2053" t="s">
        <v>602</v>
      </c>
      <c r="P13" s="2053" t="s">
        <v>408</v>
      </c>
      <c r="Q13" s="2053" t="s">
        <v>449</v>
      </c>
      <c r="R13" s="2053" t="s">
        <v>306</v>
      </c>
      <c r="S13" s="2060"/>
      <c r="T13" s="2052"/>
    </row>
    <row r="14" spans="1:20" ht="12.75">
      <c r="A14" s="2056"/>
      <c r="B14" s="2056"/>
      <c r="C14" s="2052"/>
      <c r="D14" s="2053"/>
      <c r="E14" s="2056"/>
      <c r="F14" s="2052"/>
      <c r="G14" s="2052"/>
      <c r="H14" s="2052"/>
      <c r="I14" s="2052"/>
      <c r="J14" s="2056"/>
      <c r="K14" s="2052"/>
      <c r="L14" s="2052"/>
      <c r="M14" s="2056"/>
      <c r="N14" s="2053"/>
      <c r="O14" s="2053"/>
      <c r="P14" s="2053"/>
      <c r="Q14" s="2053"/>
      <c r="R14" s="2053"/>
      <c r="S14" s="2061"/>
      <c r="T14" s="2052"/>
    </row>
    <row r="15" spans="1:20" ht="12.75">
      <c r="A15" s="260">
        <v>1</v>
      </c>
      <c r="B15" s="260">
        <v>2</v>
      </c>
      <c r="C15" s="260">
        <v>3</v>
      </c>
      <c r="D15" s="260">
        <v>4</v>
      </c>
      <c r="E15" s="260">
        <v>5</v>
      </c>
      <c r="F15" s="260">
        <v>6</v>
      </c>
      <c r="G15" s="260">
        <v>7</v>
      </c>
      <c r="H15" s="260">
        <v>8</v>
      </c>
      <c r="I15" s="260">
        <v>9</v>
      </c>
      <c r="J15" s="260">
        <v>10</v>
      </c>
      <c r="K15" s="260">
        <v>11</v>
      </c>
      <c r="L15" s="260">
        <v>12</v>
      </c>
      <c r="M15" s="260">
        <v>13</v>
      </c>
      <c r="N15" s="260">
        <v>14</v>
      </c>
      <c r="O15" s="260">
        <v>15</v>
      </c>
      <c r="P15" s="260">
        <v>16</v>
      </c>
      <c r="Q15" s="260"/>
      <c r="R15" s="260">
        <v>17</v>
      </c>
      <c r="S15" s="260">
        <v>18</v>
      </c>
      <c r="T15" s="260">
        <v>19</v>
      </c>
    </row>
    <row r="16" spans="1:20" ht="12.75">
      <c r="A16" s="261" t="s">
        <v>412</v>
      </c>
      <c r="B16" s="260"/>
      <c r="C16" s="262"/>
      <c r="D16" s="263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4"/>
      <c r="Q16" s="264"/>
      <c r="R16" s="264"/>
      <c r="S16" s="264"/>
      <c r="T16" s="264"/>
    </row>
    <row r="17" spans="1:26" ht="12.75">
      <c r="A17" s="1051" t="s">
        <v>603</v>
      </c>
      <c r="B17" s="260">
        <v>1</v>
      </c>
      <c r="C17" s="260">
        <v>65</v>
      </c>
      <c r="D17" s="260">
        <v>14.1</v>
      </c>
      <c r="E17" s="260">
        <v>0.7</v>
      </c>
      <c r="F17" s="260" t="s">
        <v>602</v>
      </c>
      <c r="G17" s="260" t="s">
        <v>2016</v>
      </c>
      <c r="H17" s="260" t="s">
        <v>1219</v>
      </c>
      <c r="I17" s="260" t="s">
        <v>605</v>
      </c>
      <c r="J17" s="260" t="s">
        <v>605</v>
      </c>
      <c r="K17" s="260" t="s">
        <v>623</v>
      </c>
      <c r="L17" s="260" t="s">
        <v>624</v>
      </c>
      <c r="M17" s="260">
        <v>0.7</v>
      </c>
      <c r="N17" s="260"/>
      <c r="O17" s="260">
        <v>0.7</v>
      </c>
      <c r="P17" s="260"/>
      <c r="Q17" s="260"/>
      <c r="R17" s="260"/>
      <c r="S17" s="260"/>
      <c r="T17" s="260"/>
      <c r="U17" s="260"/>
      <c r="V17" s="264"/>
      <c r="W17" s="260"/>
      <c r="X17" s="263"/>
      <c r="Y17" s="260"/>
      <c r="Z17" s="260"/>
    </row>
    <row r="18" spans="1:26" ht="12.75">
      <c r="A18" s="265"/>
      <c r="B18" s="260">
        <v>2</v>
      </c>
      <c r="C18" s="260">
        <v>65</v>
      </c>
      <c r="D18" s="260">
        <v>11.1</v>
      </c>
      <c r="E18" s="260">
        <v>1</v>
      </c>
      <c r="F18" s="260" t="s">
        <v>602</v>
      </c>
      <c r="G18" s="260" t="s">
        <v>2016</v>
      </c>
      <c r="H18" s="260" t="s">
        <v>1219</v>
      </c>
      <c r="I18" s="260" t="s">
        <v>605</v>
      </c>
      <c r="J18" s="260" t="s">
        <v>605</v>
      </c>
      <c r="K18" s="260" t="s">
        <v>623</v>
      </c>
      <c r="L18" s="260" t="s">
        <v>624</v>
      </c>
      <c r="M18" s="260">
        <v>1</v>
      </c>
      <c r="N18" s="260"/>
      <c r="O18" s="260">
        <v>1</v>
      </c>
      <c r="P18" s="260"/>
      <c r="Q18" s="260"/>
      <c r="R18" s="260"/>
      <c r="S18" s="260"/>
      <c r="T18" s="260"/>
      <c r="U18" s="260">
        <v>18</v>
      </c>
      <c r="V18" s="264" t="s">
        <v>718</v>
      </c>
      <c r="W18" s="260"/>
      <c r="X18" s="263"/>
      <c r="Y18" s="260"/>
      <c r="Z18" s="260"/>
    </row>
    <row r="19" spans="1:20" ht="12.75">
      <c r="A19" s="282" t="s">
        <v>394</v>
      </c>
      <c r="B19" s="265"/>
      <c r="C19" s="265"/>
      <c r="D19" s="265"/>
      <c r="E19" s="1051">
        <f>E17+E18</f>
        <v>1.7</v>
      </c>
      <c r="F19" s="265"/>
      <c r="G19" s="265"/>
      <c r="H19" s="265"/>
      <c r="I19" s="265"/>
      <c r="J19" s="265"/>
      <c r="K19" s="265"/>
      <c r="L19" s="265"/>
      <c r="M19" s="1049">
        <f>M17+M18</f>
        <v>1.7</v>
      </c>
      <c r="N19" s="265"/>
      <c r="O19" s="1049">
        <f>O17+O18</f>
        <v>1.7</v>
      </c>
      <c r="P19" s="265"/>
      <c r="Q19" s="265"/>
      <c r="R19" s="1049">
        <f>R17+R18</f>
        <v>0</v>
      </c>
      <c r="S19" s="265"/>
      <c r="T19" s="265"/>
    </row>
    <row r="20" spans="1:20" ht="12.75">
      <c r="A20" s="1860" t="s">
        <v>607</v>
      </c>
      <c r="B20" s="260">
        <v>1</v>
      </c>
      <c r="C20" s="260">
        <v>5</v>
      </c>
      <c r="D20" s="260">
        <v>3.1</v>
      </c>
      <c r="E20" s="260">
        <v>1</v>
      </c>
      <c r="F20" s="260" t="s">
        <v>269</v>
      </c>
      <c r="G20" s="260" t="s">
        <v>608</v>
      </c>
      <c r="H20" s="260" t="s">
        <v>1219</v>
      </c>
      <c r="I20" s="260" t="s">
        <v>609</v>
      </c>
      <c r="J20" s="260" t="s">
        <v>605</v>
      </c>
      <c r="K20" s="260" t="s">
        <v>606</v>
      </c>
      <c r="L20" s="260" t="s">
        <v>610</v>
      </c>
      <c r="M20" s="260">
        <v>3.33</v>
      </c>
      <c r="N20" s="260">
        <v>2.66</v>
      </c>
      <c r="O20" s="260">
        <v>0.67</v>
      </c>
      <c r="P20" s="260"/>
      <c r="Q20" s="260"/>
      <c r="R20" s="260"/>
      <c r="S20" s="260"/>
      <c r="T20" s="260"/>
    </row>
    <row r="21" spans="1:20" ht="12.75">
      <c r="A21" s="1828"/>
      <c r="B21" s="260">
        <v>2</v>
      </c>
      <c r="C21" s="260">
        <v>5</v>
      </c>
      <c r="D21" s="260">
        <v>3.2</v>
      </c>
      <c r="E21" s="260">
        <v>1</v>
      </c>
      <c r="F21" s="260" t="s">
        <v>269</v>
      </c>
      <c r="G21" s="260" t="s">
        <v>608</v>
      </c>
      <c r="H21" s="260" t="s">
        <v>1219</v>
      </c>
      <c r="I21" s="260" t="s">
        <v>609</v>
      </c>
      <c r="J21" s="260" t="s">
        <v>605</v>
      </c>
      <c r="K21" s="260" t="s">
        <v>606</v>
      </c>
      <c r="L21" s="260" t="s">
        <v>610</v>
      </c>
      <c r="M21" s="260">
        <v>3.33</v>
      </c>
      <c r="N21" s="260">
        <v>2.66</v>
      </c>
      <c r="O21" s="260">
        <v>0.67</v>
      </c>
      <c r="P21" s="260"/>
      <c r="Q21" s="260"/>
      <c r="R21" s="260"/>
      <c r="S21" s="260"/>
      <c r="T21" s="260"/>
    </row>
    <row r="22" spans="1:20" ht="12.75">
      <c r="A22" s="1828"/>
      <c r="B22" s="260">
        <v>3</v>
      </c>
      <c r="C22" s="260">
        <v>9</v>
      </c>
      <c r="D22" s="260">
        <v>2.1</v>
      </c>
      <c r="E22" s="260">
        <v>0.9</v>
      </c>
      <c r="F22" s="260" t="s">
        <v>269</v>
      </c>
      <c r="G22" s="260" t="s">
        <v>1994</v>
      </c>
      <c r="H22" s="260" t="s">
        <v>1219</v>
      </c>
      <c r="I22" s="260" t="s">
        <v>609</v>
      </c>
      <c r="J22" s="260" t="s">
        <v>605</v>
      </c>
      <c r="K22" s="260" t="s">
        <v>606</v>
      </c>
      <c r="L22" s="260" t="s">
        <v>611</v>
      </c>
      <c r="M22" s="1048" t="s">
        <v>1995</v>
      </c>
      <c r="N22" s="1048" t="s">
        <v>1996</v>
      </c>
      <c r="O22" s="1048"/>
      <c r="P22" s="260">
        <v>0.6</v>
      </c>
      <c r="Q22" s="1048"/>
      <c r="R22" s="1048"/>
      <c r="S22" s="1048"/>
      <c r="T22" s="1048"/>
    </row>
    <row r="23" spans="1:20" ht="12.75">
      <c r="A23" s="1828"/>
      <c r="B23" s="260">
        <v>4</v>
      </c>
      <c r="C23" s="260">
        <v>9</v>
      </c>
      <c r="D23" s="260">
        <v>5.2</v>
      </c>
      <c r="E23" s="260">
        <v>1</v>
      </c>
      <c r="F23" s="260" t="s">
        <v>269</v>
      </c>
      <c r="G23" s="260" t="s">
        <v>1994</v>
      </c>
      <c r="H23" s="260" t="s">
        <v>1219</v>
      </c>
      <c r="I23" s="260" t="s">
        <v>609</v>
      </c>
      <c r="J23" s="260" t="s">
        <v>605</v>
      </c>
      <c r="K23" s="260" t="s">
        <v>606</v>
      </c>
      <c r="L23" s="260" t="s">
        <v>611</v>
      </c>
      <c r="M23" s="260">
        <v>3.33</v>
      </c>
      <c r="N23" s="260">
        <v>2.66</v>
      </c>
      <c r="O23" s="1048"/>
      <c r="P23" s="260">
        <v>0.67</v>
      </c>
      <c r="Q23" s="260"/>
      <c r="R23" s="260"/>
      <c r="S23" s="260"/>
      <c r="T23" s="260"/>
    </row>
    <row r="24" spans="1:20" ht="12.75">
      <c r="A24" s="1828"/>
      <c r="B24" s="260">
        <v>5</v>
      </c>
      <c r="C24" s="260">
        <v>9</v>
      </c>
      <c r="D24" s="260">
        <v>5.3</v>
      </c>
      <c r="E24" s="260">
        <v>1</v>
      </c>
      <c r="F24" s="260" t="s">
        <v>269</v>
      </c>
      <c r="G24" s="260" t="s">
        <v>1994</v>
      </c>
      <c r="H24" s="260" t="s">
        <v>1219</v>
      </c>
      <c r="I24" s="260" t="s">
        <v>609</v>
      </c>
      <c r="J24" s="260" t="s">
        <v>605</v>
      </c>
      <c r="K24" s="260" t="s">
        <v>606</v>
      </c>
      <c r="L24" s="260" t="s">
        <v>611</v>
      </c>
      <c r="M24" s="260">
        <v>3.33</v>
      </c>
      <c r="N24" s="260">
        <v>2.66</v>
      </c>
      <c r="O24" s="1048"/>
      <c r="P24" s="260">
        <v>0.67</v>
      </c>
      <c r="Q24" s="260"/>
      <c r="R24" s="260"/>
      <c r="S24" s="260"/>
      <c r="T24" s="260"/>
    </row>
    <row r="25" spans="1:20" ht="12.75">
      <c r="A25" s="1828"/>
      <c r="B25" s="260">
        <v>6</v>
      </c>
      <c r="C25" s="260">
        <v>39</v>
      </c>
      <c r="D25" s="260">
        <v>5.1</v>
      </c>
      <c r="E25" s="260">
        <v>1</v>
      </c>
      <c r="F25" s="260" t="s">
        <v>269</v>
      </c>
      <c r="G25" s="260" t="s">
        <v>612</v>
      </c>
      <c r="H25" s="260" t="s">
        <v>1219</v>
      </c>
      <c r="I25" s="260" t="s">
        <v>609</v>
      </c>
      <c r="J25" s="260" t="s">
        <v>605</v>
      </c>
      <c r="K25" s="260" t="s">
        <v>606</v>
      </c>
      <c r="L25" s="260" t="s">
        <v>611</v>
      </c>
      <c r="M25" s="260">
        <v>3.33</v>
      </c>
      <c r="N25" s="260">
        <v>2.66</v>
      </c>
      <c r="O25" s="1048"/>
      <c r="P25" s="260">
        <v>0.67</v>
      </c>
      <c r="Q25" s="260"/>
      <c r="R25" s="260"/>
      <c r="S25" s="260"/>
      <c r="T25" s="260"/>
    </row>
    <row r="26" spans="1:20" ht="12.75">
      <c r="A26" s="1828"/>
      <c r="B26" s="260">
        <v>7</v>
      </c>
      <c r="C26" s="260">
        <v>64</v>
      </c>
      <c r="D26" s="260">
        <v>10.1</v>
      </c>
      <c r="E26" s="260">
        <v>1</v>
      </c>
      <c r="F26" s="260" t="s">
        <v>269</v>
      </c>
      <c r="G26" s="260" t="s">
        <v>612</v>
      </c>
      <c r="H26" s="260" t="s">
        <v>1219</v>
      </c>
      <c r="I26" s="260" t="s">
        <v>609</v>
      </c>
      <c r="J26" s="260" t="s">
        <v>605</v>
      </c>
      <c r="K26" s="260" t="s">
        <v>606</v>
      </c>
      <c r="L26" s="260" t="s">
        <v>611</v>
      </c>
      <c r="M26" s="260">
        <v>3.33</v>
      </c>
      <c r="N26" s="260">
        <v>2.66</v>
      </c>
      <c r="O26" s="1048"/>
      <c r="P26" s="260">
        <v>0.67</v>
      </c>
      <c r="Q26" s="260"/>
      <c r="R26" s="260"/>
      <c r="S26" s="260"/>
      <c r="T26" s="260"/>
    </row>
    <row r="27" spans="1:20" ht="12.75">
      <c r="A27" s="1828"/>
      <c r="B27" s="260">
        <v>8</v>
      </c>
      <c r="C27" s="260">
        <v>99</v>
      </c>
      <c r="D27" s="260">
        <v>20.2</v>
      </c>
      <c r="E27" s="260">
        <v>0.7</v>
      </c>
      <c r="F27" s="260" t="s">
        <v>269</v>
      </c>
      <c r="G27" s="260" t="s">
        <v>612</v>
      </c>
      <c r="H27" s="260" t="s">
        <v>1219</v>
      </c>
      <c r="I27" s="260" t="s">
        <v>609</v>
      </c>
      <c r="J27" s="260" t="s">
        <v>605</v>
      </c>
      <c r="K27" s="260" t="s">
        <v>606</v>
      </c>
      <c r="L27" s="260" t="s">
        <v>611</v>
      </c>
      <c r="M27" s="260">
        <v>2.33</v>
      </c>
      <c r="N27" s="260">
        <v>1.87</v>
      </c>
      <c r="O27" s="260"/>
      <c r="P27" s="260">
        <v>0.46</v>
      </c>
      <c r="Q27" s="260"/>
      <c r="R27" s="260"/>
      <c r="S27" s="260"/>
      <c r="T27" s="260"/>
    </row>
    <row r="28" spans="1:20" ht="12.75">
      <c r="A28" s="1050"/>
      <c r="B28" s="260">
        <v>9</v>
      </c>
      <c r="C28" s="260">
        <v>99</v>
      </c>
      <c r="D28" s="260">
        <v>20.1</v>
      </c>
      <c r="E28" s="260">
        <v>1</v>
      </c>
      <c r="F28" s="260" t="s">
        <v>269</v>
      </c>
      <c r="G28" s="260" t="s">
        <v>612</v>
      </c>
      <c r="H28" s="260" t="s">
        <v>1219</v>
      </c>
      <c r="I28" s="260" t="s">
        <v>609</v>
      </c>
      <c r="J28" s="260" t="s">
        <v>605</v>
      </c>
      <c r="K28" s="260" t="s">
        <v>606</v>
      </c>
      <c r="L28" s="260" t="s">
        <v>611</v>
      </c>
      <c r="M28" s="260">
        <v>3.33</v>
      </c>
      <c r="N28" s="260">
        <v>2.66</v>
      </c>
      <c r="O28" s="1048"/>
      <c r="P28" s="260">
        <v>0.67</v>
      </c>
      <c r="Q28" s="260"/>
      <c r="R28" s="260"/>
      <c r="S28" s="260"/>
      <c r="T28" s="260"/>
    </row>
    <row r="29" spans="1:20" ht="12.75">
      <c r="A29" s="260"/>
      <c r="B29" s="260">
        <v>10</v>
      </c>
      <c r="C29" s="260">
        <v>103</v>
      </c>
      <c r="D29" s="260">
        <v>12.1</v>
      </c>
      <c r="E29" s="260">
        <v>1</v>
      </c>
      <c r="F29" s="260" t="s">
        <v>269</v>
      </c>
      <c r="G29" s="260" t="s">
        <v>612</v>
      </c>
      <c r="H29" s="260" t="s">
        <v>1219</v>
      </c>
      <c r="I29" s="260" t="s">
        <v>609</v>
      </c>
      <c r="J29" s="260" t="s">
        <v>605</v>
      </c>
      <c r="K29" s="260" t="s">
        <v>606</v>
      </c>
      <c r="L29" s="260" t="s">
        <v>611</v>
      </c>
      <c r="M29" s="260">
        <v>3.33</v>
      </c>
      <c r="N29" s="260">
        <v>2.66</v>
      </c>
      <c r="O29" s="1048"/>
      <c r="P29" s="260">
        <v>0.67</v>
      </c>
      <c r="Q29" s="260"/>
      <c r="R29" s="260"/>
      <c r="S29" s="260"/>
      <c r="T29" s="260"/>
    </row>
    <row r="30" spans="1:20" ht="12.75">
      <c r="A30" s="260"/>
      <c r="B30" s="260">
        <v>11</v>
      </c>
      <c r="C30" s="260">
        <v>103</v>
      </c>
      <c r="D30" s="260">
        <v>16.1</v>
      </c>
      <c r="E30" s="260">
        <v>1</v>
      </c>
      <c r="F30" s="260" t="s">
        <v>269</v>
      </c>
      <c r="G30" s="260" t="s">
        <v>612</v>
      </c>
      <c r="H30" s="260" t="s">
        <v>1219</v>
      </c>
      <c r="I30" s="260" t="s">
        <v>609</v>
      </c>
      <c r="J30" s="260" t="s">
        <v>605</v>
      </c>
      <c r="K30" s="260" t="s">
        <v>606</v>
      </c>
      <c r="L30" s="260" t="s">
        <v>611</v>
      </c>
      <c r="M30" s="260">
        <v>3.33</v>
      </c>
      <c r="N30" s="260">
        <v>2.66</v>
      </c>
      <c r="O30" s="1048"/>
      <c r="P30" s="260">
        <v>0.67</v>
      </c>
      <c r="Q30" s="260"/>
      <c r="R30" s="260"/>
      <c r="S30" s="260"/>
      <c r="T30" s="260"/>
    </row>
    <row r="31" spans="1:20" ht="12.75">
      <c r="A31" s="260"/>
      <c r="B31" s="260">
        <v>12</v>
      </c>
      <c r="C31" s="260">
        <v>103</v>
      </c>
      <c r="D31" s="260">
        <v>17.2</v>
      </c>
      <c r="E31" s="260">
        <v>1</v>
      </c>
      <c r="F31" s="260" t="s">
        <v>269</v>
      </c>
      <c r="G31" s="260" t="s">
        <v>612</v>
      </c>
      <c r="H31" s="260" t="s">
        <v>1219</v>
      </c>
      <c r="I31" s="260" t="s">
        <v>609</v>
      </c>
      <c r="J31" s="260" t="s">
        <v>605</v>
      </c>
      <c r="K31" s="260" t="s">
        <v>606</v>
      </c>
      <c r="L31" s="260" t="s">
        <v>611</v>
      </c>
      <c r="M31" s="260">
        <v>3.33</v>
      </c>
      <c r="N31" s="260">
        <v>2.66</v>
      </c>
      <c r="O31" s="1048"/>
      <c r="P31" s="260">
        <v>0.67</v>
      </c>
      <c r="Q31" s="260"/>
      <c r="R31" s="260"/>
      <c r="S31" s="260"/>
      <c r="T31" s="260"/>
    </row>
    <row r="32" spans="1:20" ht="12.75">
      <c r="A32" s="260"/>
      <c r="B32" s="260">
        <v>13</v>
      </c>
      <c r="C32" s="260">
        <v>11</v>
      </c>
      <c r="D32" s="260">
        <v>7.4</v>
      </c>
      <c r="E32" s="260">
        <v>0.4</v>
      </c>
      <c r="F32" s="260" t="s">
        <v>269</v>
      </c>
      <c r="G32" s="260" t="s">
        <v>612</v>
      </c>
      <c r="H32" s="260" t="s">
        <v>1219</v>
      </c>
      <c r="I32" s="260" t="s">
        <v>609</v>
      </c>
      <c r="J32" s="260" t="s">
        <v>605</v>
      </c>
      <c r="K32" s="260" t="s">
        <v>606</v>
      </c>
      <c r="L32" s="260" t="s">
        <v>611</v>
      </c>
      <c r="M32" s="1048" t="s">
        <v>1997</v>
      </c>
      <c r="N32" s="1048" t="s">
        <v>1998</v>
      </c>
      <c r="O32" s="1048"/>
      <c r="P32" s="1048" t="s">
        <v>1999</v>
      </c>
      <c r="Q32" s="260"/>
      <c r="R32" s="260"/>
      <c r="S32" s="260"/>
      <c r="T32" s="260"/>
    </row>
    <row r="33" spans="1:20" ht="12.75">
      <c r="A33" s="260"/>
      <c r="B33" s="260">
        <v>14</v>
      </c>
      <c r="C33" s="260">
        <v>45</v>
      </c>
      <c r="D33" s="260">
        <v>1</v>
      </c>
      <c r="E33" s="260">
        <v>1</v>
      </c>
      <c r="F33" s="260" t="s">
        <v>269</v>
      </c>
      <c r="G33" s="260" t="s">
        <v>612</v>
      </c>
      <c r="H33" s="260" t="s">
        <v>2142</v>
      </c>
      <c r="I33" s="260" t="s">
        <v>609</v>
      </c>
      <c r="J33" s="260" t="s">
        <v>605</v>
      </c>
      <c r="K33" s="260" t="s">
        <v>2143</v>
      </c>
      <c r="L33" s="260" t="s">
        <v>611</v>
      </c>
      <c r="M33" s="260">
        <v>4.16</v>
      </c>
      <c r="N33" s="260">
        <v>3.33</v>
      </c>
      <c r="O33" s="1048"/>
      <c r="P33" s="260">
        <v>0.83</v>
      </c>
      <c r="Q33" s="260"/>
      <c r="R33" s="260"/>
      <c r="S33" s="260"/>
      <c r="T33" s="260"/>
    </row>
    <row r="34" spans="1:20" ht="12.75">
      <c r="A34" s="260"/>
      <c r="B34" s="260">
        <v>15</v>
      </c>
      <c r="C34" s="260">
        <v>55</v>
      </c>
      <c r="D34" s="260">
        <v>23</v>
      </c>
      <c r="E34" s="260">
        <v>0.5</v>
      </c>
      <c r="F34" s="260" t="s">
        <v>269</v>
      </c>
      <c r="G34" s="260" t="s">
        <v>612</v>
      </c>
      <c r="H34" s="260" t="s">
        <v>2142</v>
      </c>
      <c r="I34" s="260" t="s">
        <v>609</v>
      </c>
      <c r="J34" s="260" t="s">
        <v>605</v>
      </c>
      <c r="K34" s="260" t="s">
        <v>2144</v>
      </c>
      <c r="L34" s="260" t="s">
        <v>611</v>
      </c>
      <c r="M34" s="1048" t="s">
        <v>2145</v>
      </c>
      <c r="N34" s="1048" t="s">
        <v>2146</v>
      </c>
      <c r="O34" s="1048"/>
      <c r="P34" s="1048" t="s">
        <v>2147</v>
      </c>
      <c r="Q34" s="260"/>
      <c r="R34" s="260"/>
      <c r="S34" s="260"/>
      <c r="T34" s="260"/>
    </row>
    <row r="35" spans="1:20" ht="12.75">
      <c r="A35" s="280" t="s">
        <v>394</v>
      </c>
      <c r="B35" s="265"/>
      <c r="C35" s="265"/>
      <c r="D35" s="265"/>
      <c r="E35" s="1051">
        <f>E34+E33+E32+E31+E30+E29+E28+E27+E26+E25+E24+E23+E22+E21+E20</f>
        <v>13.500000000000002</v>
      </c>
      <c r="F35" s="265"/>
      <c r="G35" s="265"/>
      <c r="H35" s="265"/>
      <c r="I35" s="265"/>
      <c r="J35" s="265"/>
      <c r="K35" s="265"/>
      <c r="L35" s="265"/>
      <c r="M35" s="1049" t="s">
        <v>2148</v>
      </c>
      <c r="N35" s="1049">
        <f aca="true" t="shared" si="0" ref="N35:T35">N34+N31+N30+N29+N28+N27+N26+N25+N24+N23+N22+N21+N20</f>
        <v>32.52</v>
      </c>
      <c r="O35" s="1049">
        <f t="shared" si="0"/>
        <v>1.34</v>
      </c>
      <c r="P35" s="1049">
        <f t="shared" si="0"/>
        <v>6.84</v>
      </c>
      <c r="Q35" s="1049">
        <f t="shared" si="0"/>
        <v>0</v>
      </c>
      <c r="R35" s="1049">
        <f t="shared" si="0"/>
        <v>0</v>
      </c>
      <c r="S35" s="1049">
        <f t="shared" si="0"/>
        <v>0</v>
      </c>
      <c r="T35" s="1049">
        <f t="shared" si="0"/>
        <v>0</v>
      </c>
    </row>
    <row r="36" spans="1:20" ht="12.75">
      <c r="A36" s="1051" t="s">
        <v>613</v>
      </c>
      <c r="B36" s="260">
        <v>1</v>
      </c>
      <c r="C36" s="260">
        <v>23</v>
      </c>
      <c r="D36" s="260">
        <v>23.1</v>
      </c>
      <c r="E36" s="260">
        <v>1</v>
      </c>
      <c r="F36" s="260" t="s">
        <v>269</v>
      </c>
      <c r="G36" s="260" t="s">
        <v>612</v>
      </c>
      <c r="H36" s="260" t="s">
        <v>1219</v>
      </c>
      <c r="I36" s="260" t="s">
        <v>609</v>
      </c>
      <c r="J36" s="260" t="s">
        <v>605</v>
      </c>
      <c r="K36" s="260" t="s">
        <v>273</v>
      </c>
      <c r="L36" s="260" t="s">
        <v>611</v>
      </c>
      <c r="M36" s="260">
        <v>3.3</v>
      </c>
      <c r="N36" s="260">
        <v>2.6</v>
      </c>
      <c r="O36" s="260"/>
      <c r="P36" s="260">
        <v>0.7</v>
      </c>
      <c r="Q36" s="260"/>
      <c r="R36" s="260"/>
      <c r="S36" s="260"/>
      <c r="T36" s="260"/>
    </row>
    <row r="37" spans="1:20" ht="12.75">
      <c r="A37" s="260"/>
      <c r="B37" s="260">
        <v>2</v>
      </c>
      <c r="C37" s="260">
        <v>21</v>
      </c>
      <c r="D37" s="260">
        <v>6.2</v>
      </c>
      <c r="E37" s="260">
        <v>0.8</v>
      </c>
      <c r="F37" s="260" t="s">
        <v>269</v>
      </c>
      <c r="G37" s="260" t="s">
        <v>612</v>
      </c>
      <c r="H37" s="260" t="s">
        <v>1219</v>
      </c>
      <c r="I37" s="260" t="s">
        <v>609</v>
      </c>
      <c r="J37" s="260" t="s">
        <v>605</v>
      </c>
      <c r="K37" s="260" t="s">
        <v>273</v>
      </c>
      <c r="L37" s="260" t="s">
        <v>611</v>
      </c>
      <c r="M37" s="260">
        <v>2.64</v>
      </c>
      <c r="N37" s="260">
        <v>2.1</v>
      </c>
      <c r="O37" s="260"/>
      <c r="P37" s="260">
        <v>0.54</v>
      </c>
      <c r="Q37" s="260"/>
      <c r="R37" s="260"/>
      <c r="S37" s="260"/>
      <c r="T37" s="260"/>
    </row>
    <row r="38" spans="1:20" ht="12.75">
      <c r="A38" s="260"/>
      <c r="B38" s="260">
        <v>3</v>
      </c>
      <c r="C38" s="260">
        <v>59</v>
      </c>
      <c r="D38" s="260">
        <v>13.3</v>
      </c>
      <c r="E38" s="260">
        <v>0.9</v>
      </c>
      <c r="F38" s="260" t="s">
        <v>269</v>
      </c>
      <c r="G38" s="260" t="s">
        <v>612</v>
      </c>
      <c r="H38" s="260" t="s">
        <v>1219</v>
      </c>
      <c r="I38" s="260" t="s">
        <v>609</v>
      </c>
      <c r="J38" s="260" t="s">
        <v>605</v>
      </c>
      <c r="K38" s="260" t="s">
        <v>273</v>
      </c>
      <c r="L38" s="260" t="s">
        <v>611</v>
      </c>
      <c r="M38" s="260">
        <v>2.97</v>
      </c>
      <c r="N38" s="260">
        <v>2.37</v>
      </c>
      <c r="O38" s="260"/>
      <c r="P38" s="260">
        <v>0.6</v>
      </c>
      <c r="Q38" s="260"/>
      <c r="R38" s="260"/>
      <c r="S38" s="260"/>
      <c r="T38" s="260"/>
    </row>
    <row r="39" spans="1:20" ht="12.75">
      <c r="A39" s="265"/>
      <c r="B39" s="260">
        <v>4</v>
      </c>
      <c r="C39" s="260">
        <v>54</v>
      </c>
      <c r="D39" s="260">
        <v>5.3</v>
      </c>
      <c r="E39" s="260">
        <v>0.7</v>
      </c>
      <c r="F39" s="260" t="s">
        <v>269</v>
      </c>
      <c r="G39" s="260" t="s">
        <v>612</v>
      </c>
      <c r="H39" s="260" t="s">
        <v>1219</v>
      </c>
      <c r="I39" s="260" t="s">
        <v>609</v>
      </c>
      <c r="J39" s="260" t="s">
        <v>605</v>
      </c>
      <c r="K39" s="260" t="s">
        <v>273</v>
      </c>
      <c r="L39" s="260" t="s">
        <v>611</v>
      </c>
      <c r="M39" s="260">
        <v>2.31</v>
      </c>
      <c r="N39" s="260">
        <v>2.31</v>
      </c>
      <c r="O39" s="260"/>
      <c r="P39" s="260"/>
      <c r="Q39" s="260"/>
      <c r="R39" s="260"/>
      <c r="S39" s="260"/>
      <c r="T39" s="260"/>
    </row>
    <row r="40" spans="1:20" ht="12.75">
      <c r="A40" s="265"/>
      <c r="B40" s="260">
        <v>5</v>
      </c>
      <c r="C40" s="260">
        <v>55</v>
      </c>
      <c r="D40" s="260">
        <v>4.2</v>
      </c>
      <c r="E40" s="260">
        <v>0.7</v>
      </c>
      <c r="F40" s="260" t="s">
        <v>269</v>
      </c>
      <c r="G40" s="260" t="s">
        <v>2000</v>
      </c>
      <c r="H40" s="260" t="s">
        <v>1219</v>
      </c>
      <c r="I40" s="260" t="s">
        <v>609</v>
      </c>
      <c r="J40" s="260" t="s">
        <v>605</v>
      </c>
      <c r="K40" s="260" t="s">
        <v>273</v>
      </c>
      <c r="L40" s="260" t="s">
        <v>611</v>
      </c>
      <c r="M40" s="260">
        <v>2.31</v>
      </c>
      <c r="N40" s="260">
        <v>1.85</v>
      </c>
      <c r="O40" s="260"/>
      <c r="P40" s="260">
        <v>0.46</v>
      </c>
      <c r="Q40" s="260"/>
      <c r="R40" s="260"/>
      <c r="S40" s="260"/>
      <c r="T40" s="260"/>
    </row>
    <row r="41" spans="1:20" ht="12.75">
      <c r="A41" s="265"/>
      <c r="B41" s="260">
        <v>6</v>
      </c>
      <c r="C41" s="260">
        <v>55</v>
      </c>
      <c r="D41" s="260">
        <v>5.3</v>
      </c>
      <c r="E41" s="260">
        <v>0.9</v>
      </c>
      <c r="F41" s="260" t="s">
        <v>269</v>
      </c>
      <c r="G41" s="260" t="s">
        <v>608</v>
      </c>
      <c r="H41" s="260" t="s">
        <v>1219</v>
      </c>
      <c r="I41" s="260" t="s">
        <v>609</v>
      </c>
      <c r="J41" s="260" t="s">
        <v>605</v>
      </c>
      <c r="K41" s="260" t="s">
        <v>273</v>
      </c>
      <c r="L41" s="260" t="s">
        <v>611</v>
      </c>
      <c r="M41" s="260">
        <v>2.97</v>
      </c>
      <c r="N41" s="260">
        <v>2.37</v>
      </c>
      <c r="O41" s="260"/>
      <c r="P41" s="260">
        <v>0.6</v>
      </c>
      <c r="Q41" s="260"/>
      <c r="R41" s="260"/>
      <c r="S41" s="260"/>
      <c r="T41" s="260"/>
    </row>
    <row r="42" spans="1:20" ht="12.75">
      <c r="A42" s="265"/>
      <c r="B42" s="260">
        <v>7</v>
      </c>
      <c r="C42" s="260">
        <v>63</v>
      </c>
      <c r="D42" s="260">
        <v>3.3</v>
      </c>
      <c r="E42" s="260">
        <v>0.9</v>
      </c>
      <c r="F42" s="260" t="s">
        <v>269</v>
      </c>
      <c r="G42" s="260" t="s">
        <v>608</v>
      </c>
      <c r="H42" s="260" t="s">
        <v>1219</v>
      </c>
      <c r="I42" s="260" t="s">
        <v>609</v>
      </c>
      <c r="J42" s="260" t="s">
        <v>605</v>
      </c>
      <c r="K42" s="260" t="s">
        <v>273</v>
      </c>
      <c r="L42" s="260" t="s">
        <v>610</v>
      </c>
      <c r="M42" s="260">
        <v>2.97</v>
      </c>
      <c r="N42" s="260">
        <v>2.37</v>
      </c>
      <c r="O42" s="260">
        <v>0.6</v>
      </c>
      <c r="P42" s="260"/>
      <c r="Q42" s="260"/>
      <c r="R42" s="260"/>
      <c r="S42" s="260"/>
      <c r="T42" s="260"/>
    </row>
    <row r="43" spans="1:20" ht="12.75">
      <c r="A43" s="265"/>
      <c r="B43" s="260">
        <v>8</v>
      </c>
      <c r="C43" s="260">
        <v>71</v>
      </c>
      <c r="D43" s="260">
        <v>4.2</v>
      </c>
      <c r="E43" s="260">
        <v>0.9</v>
      </c>
      <c r="F43" s="260" t="s">
        <v>269</v>
      </c>
      <c r="G43" s="260" t="s">
        <v>612</v>
      </c>
      <c r="H43" s="260" t="s">
        <v>1219</v>
      </c>
      <c r="I43" s="260" t="s">
        <v>609</v>
      </c>
      <c r="J43" s="260" t="s">
        <v>605</v>
      </c>
      <c r="K43" s="260" t="s">
        <v>273</v>
      </c>
      <c r="L43" s="260" t="s">
        <v>473</v>
      </c>
      <c r="M43" s="260">
        <v>2.97</v>
      </c>
      <c r="N43" s="260">
        <v>2.97</v>
      </c>
      <c r="O43" s="260"/>
      <c r="P43" s="260"/>
      <c r="Q43" s="260"/>
      <c r="R43" s="260"/>
      <c r="S43" s="260"/>
      <c r="T43" s="260"/>
    </row>
    <row r="44" spans="1:20" ht="12.75">
      <c r="A44" s="265"/>
      <c r="B44" s="260">
        <v>9</v>
      </c>
      <c r="C44" s="260">
        <v>71</v>
      </c>
      <c r="D44" s="260">
        <v>7.2</v>
      </c>
      <c r="E44" s="260">
        <v>0.9</v>
      </c>
      <c r="F44" s="260" t="s">
        <v>269</v>
      </c>
      <c r="G44" s="260" t="s">
        <v>612</v>
      </c>
      <c r="H44" s="260" t="s">
        <v>1219</v>
      </c>
      <c r="I44" s="260" t="s">
        <v>609</v>
      </c>
      <c r="J44" s="260" t="s">
        <v>605</v>
      </c>
      <c r="K44" s="260" t="s">
        <v>273</v>
      </c>
      <c r="L44" s="260" t="s">
        <v>473</v>
      </c>
      <c r="M44" s="260">
        <v>2.97</v>
      </c>
      <c r="N44" s="260">
        <v>2.97</v>
      </c>
      <c r="O44" s="260"/>
      <c r="P44" s="260"/>
      <c r="Q44" s="260"/>
      <c r="R44" s="260"/>
      <c r="S44" s="260"/>
      <c r="T44" s="260"/>
    </row>
    <row r="45" spans="1:20" ht="12.75">
      <c r="A45" s="265"/>
      <c r="B45" s="260">
        <v>10</v>
      </c>
      <c r="C45" s="260">
        <v>73</v>
      </c>
      <c r="D45" s="260">
        <v>7.3</v>
      </c>
      <c r="E45" s="260">
        <v>1</v>
      </c>
      <c r="F45" s="260" t="s">
        <v>269</v>
      </c>
      <c r="G45" s="260" t="s">
        <v>612</v>
      </c>
      <c r="H45" s="260" t="s">
        <v>1219</v>
      </c>
      <c r="I45" s="260" t="s">
        <v>609</v>
      </c>
      <c r="J45" s="260" t="s">
        <v>605</v>
      </c>
      <c r="K45" s="260" t="s">
        <v>273</v>
      </c>
      <c r="L45" s="260" t="s">
        <v>611</v>
      </c>
      <c r="M45" s="260">
        <v>3.3</v>
      </c>
      <c r="N45" s="260">
        <v>2.6</v>
      </c>
      <c r="O45" s="260"/>
      <c r="P45" s="260">
        <v>0.7</v>
      </c>
      <c r="Q45" s="260"/>
      <c r="R45" s="260"/>
      <c r="S45" s="260"/>
      <c r="T45" s="260"/>
    </row>
    <row r="46" spans="1:20" ht="12.75">
      <c r="A46" s="265"/>
      <c r="B46" s="260">
        <v>11</v>
      </c>
      <c r="C46" s="260">
        <v>74</v>
      </c>
      <c r="D46" s="260">
        <v>1.2</v>
      </c>
      <c r="E46" s="260">
        <v>1</v>
      </c>
      <c r="F46" s="260" t="s">
        <v>269</v>
      </c>
      <c r="G46" s="260" t="s">
        <v>612</v>
      </c>
      <c r="H46" s="260" t="s">
        <v>1219</v>
      </c>
      <c r="I46" s="260" t="s">
        <v>609</v>
      </c>
      <c r="J46" s="260" t="s">
        <v>605</v>
      </c>
      <c r="K46" s="260" t="s">
        <v>273</v>
      </c>
      <c r="L46" s="260" t="s">
        <v>611</v>
      </c>
      <c r="M46" s="260">
        <v>3.3</v>
      </c>
      <c r="N46" s="260">
        <v>2.6</v>
      </c>
      <c r="O46" s="260"/>
      <c r="P46" s="260">
        <v>0.7</v>
      </c>
      <c r="Q46" s="260"/>
      <c r="R46" s="260"/>
      <c r="S46" s="260"/>
      <c r="T46" s="260"/>
    </row>
    <row r="47" spans="1:20" ht="12.75">
      <c r="A47" s="260"/>
      <c r="B47" s="260">
        <v>12</v>
      </c>
      <c r="C47" s="260">
        <v>77</v>
      </c>
      <c r="D47" s="260">
        <v>7.3</v>
      </c>
      <c r="E47" s="260">
        <v>1</v>
      </c>
      <c r="F47" s="260" t="s">
        <v>269</v>
      </c>
      <c r="G47" s="260" t="s">
        <v>612</v>
      </c>
      <c r="H47" s="260" t="s">
        <v>1219</v>
      </c>
      <c r="I47" s="260" t="s">
        <v>609</v>
      </c>
      <c r="J47" s="260" t="s">
        <v>605</v>
      </c>
      <c r="K47" s="260" t="s">
        <v>273</v>
      </c>
      <c r="L47" s="260" t="s">
        <v>611</v>
      </c>
      <c r="M47" s="260">
        <v>3.3</v>
      </c>
      <c r="N47" s="260">
        <v>2.6</v>
      </c>
      <c r="O47" s="260"/>
      <c r="P47" s="260">
        <v>0.7</v>
      </c>
      <c r="Q47" s="260"/>
      <c r="R47" s="260"/>
      <c r="S47" s="260"/>
      <c r="T47" s="260"/>
    </row>
    <row r="48" spans="1:20" ht="12.75">
      <c r="A48" s="260"/>
      <c r="B48" s="260">
        <v>13</v>
      </c>
      <c r="C48" s="260">
        <v>59</v>
      </c>
      <c r="D48" s="260">
        <v>17.1</v>
      </c>
      <c r="E48" s="260">
        <v>0.8</v>
      </c>
      <c r="F48" s="260" t="s">
        <v>269</v>
      </c>
      <c r="G48" s="260" t="s">
        <v>612</v>
      </c>
      <c r="H48" s="260" t="s">
        <v>1219</v>
      </c>
      <c r="I48" s="260" t="s">
        <v>609</v>
      </c>
      <c r="J48" s="260" t="s">
        <v>605</v>
      </c>
      <c r="K48" s="260" t="s">
        <v>273</v>
      </c>
      <c r="L48" s="260" t="s">
        <v>473</v>
      </c>
      <c r="M48" s="260">
        <v>2.66</v>
      </c>
      <c r="N48" s="260">
        <v>2.66</v>
      </c>
      <c r="O48" s="260"/>
      <c r="P48" s="260"/>
      <c r="Q48" s="260"/>
      <c r="R48" s="260"/>
      <c r="S48" s="260"/>
      <c r="T48" s="260"/>
    </row>
    <row r="49" spans="1:20" ht="12.75">
      <c r="A49" s="260"/>
      <c r="B49" s="260">
        <v>14</v>
      </c>
      <c r="C49" s="260">
        <v>78</v>
      </c>
      <c r="D49" s="260">
        <v>9.5</v>
      </c>
      <c r="E49" s="260">
        <v>1</v>
      </c>
      <c r="F49" s="260" t="s">
        <v>269</v>
      </c>
      <c r="G49" s="260" t="s">
        <v>612</v>
      </c>
      <c r="H49" s="260" t="s">
        <v>1219</v>
      </c>
      <c r="I49" s="260" t="s">
        <v>609</v>
      </c>
      <c r="J49" s="260" t="s">
        <v>605</v>
      </c>
      <c r="K49" s="260" t="s">
        <v>273</v>
      </c>
      <c r="L49" s="260" t="s">
        <v>473</v>
      </c>
      <c r="M49" s="260">
        <v>3.3</v>
      </c>
      <c r="N49" s="260">
        <v>3.3</v>
      </c>
      <c r="O49" s="260"/>
      <c r="P49" s="260"/>
      <c r="Q49" s="260"/>
      <c r="R49" s="260"/>
      <c r="S49" s="260"/>
      <c r="T49" s="260"/>
    </row>
    <row r="50" spans="1:20" ht="12.75">
      <c r="A50" s="260"/>
      <c r="B50" s="260">
        <v>15</v>
      </c>
      <c r="C50" s="260">
        <v>73</v>
      </c>
      <c r="D50" s="260">
        <v>7.2</v>
      </c>
      <c r="E50" s="260">
        <v>0.9</v>
      </c>
      <c r="F50" s="260" t="s">
        <v>269</v>
      </c>
      <c r="G50" s="260" t="s">
        <v>612</v>
      </c>
      <c r="H50" s="260" t="s">
        <v>1219</v>
      </c>
      <c r="I50" s="260" t="s">
        <v>609</v>
      </c>
      <c r="J50" s="260" t="s">
        <v>605</v>
      </c>
      <c r="K50" s="260" t="s">
        <v>273</v>
      </c>
      <c r="L50" s="260" t="s">
        <v>611</v>
      </c>
      <c r="M50" s="260">
        <v>2.97</v>
      </c>
      <c r="N50" s="260">
        <v>2.37</v>
      </c>
      <c r="O50" s="260"/>
      <c r="P50" s="260">
        <v>0.6</v>
      </c>
      <c r="Q50" s="260"/>
      <c r="R50" s="260"/>
      <c r="S50" s="260"/>
      <c r="T50" s="260"/>
    </row>
    <row r="51" spans="1:20" ht="12.75">
      <c r="A51" s="265" t="s">
        <v>394</v>
      </c>
      <c r="B51" s="265"/>
      <c r="C51" s="265"/>
      <c r="D51" s="265"/>
      <c r="E51" s="1051">
        <f>E50+E49+E48+E47+E46+E45+E44+E43+E42+E41+E40+E39+E38+E37+E36</f>
        <v>13.4</v>
      </c>
      <c r="F51" s="265"/>
      <c r="G51" s="265"/>
      <c r="H51" s="265"/>
      <c r="I51" s="265"/>
      <c r="J51" s="265"/>
      <c r="K51" s="265"/>
      <c r="L51" s="265"/>
      <c r="M51" s="1828">
        <f aca="true" t="shared" si="1" ref="M51:T51">SUM(M36:M50)</f>
        <v>44.239999999999995</v>
      </c>
      <c r="N51" s="1828">
        <f t="shared" si="1"/>
        <v>38.04</v>
      </c>
      <c r="O51" s="1828">
        <f t="shared" si="1"/>
        <v>0.6</v>
      </c>
      <c r="P51" s="1828">
        <f t="shared" si="1"/>
        <v>5.6</v>
      </c>
      <c r="Q51" s="1828">
        <f t="shared" si="1"/>
        <v>0</v>
      </c>
      <c r="R51" s="1828">
        <f t="shared" si="1"/>
        <v>0</v>
      </c>
      <c r="S51" s="1828">
        <f t="shared" si="1"/>
        <v>0</v>
      </c>
      <c r="T51" s="1828">
        <f t="shared" si="1"/>
        <v>0</v>
      </c>
    </row>
    <row r="52" spans="1:20" ht="12.75">
      <c r="A52" s="1051" t="s">
        <v>614</v>
      </c>
      <c r="B52" s="260">
        <v>1</v>
      </c>
      <c r="C52" s="260">
        <v>57</v>
      </c>
      <c r="D52" s="260">
        <v>3</v>
      </c>
      <c r="E52" s="260">
        <v>0.6</v>
      </c>
      <c r="F52" s="260" t="s">
        <v>602</v>
      </c>
      <c r="G52" s="260" t="s">
        <v>2001</v>
      </c>
      <c r="H52" s="260" t="s">
        <v>1219</v>
      </c>
      <c r="I52" s="260" t="s">
        <v>605</v>
      </c>
      <c r="J52" s="260" t="s">
        <v>605</v>
      </c>
      <c r="K52" s="260" t="s">
        <v>619</v>
      </c>
      <c r="L52" s="260" t="s">
        <v>2002</v>
      </c>
      <c r="M52" s="260">
        <v>3</v>
      </c>
      <c r="N52" s="260"/>
      <c r="O52" s="260">
        <v>1.8</v>
      </c>
      <c r="P52" s="260"/>
      <c r="Q52" s="260"/>
      <c r="R52" s="260">
        <v>1.2</v>
      </c>
      <c r="S52" s="260"/>
      <c r="T52" s="260"/>
    </row>
    <row r="53" spans="1:20" ht="12.75">
      <c r="A53" s="280" t="s">
        <v>394</v>
      </c>
      <c r="B53" s="265"/>
      <c r="C53" s="265"/>
      <c r="D53" s="265"/>
      <c r="E53" s="1051">
        <f>SUM(E52:E52)</f>
        <v>0.6</v>
      </c>
      <c r="F53" s="265"/>
      <c r="G53" s="265"/>
      <c r="H53" s="265"/>
      <c r="I53" s="265"/>
      <c r="J53" s="265"/>
      <c r="K53" s="265"/>
      <c r="L53" s="265"/>
      <c r="M53" s="265">
        <f>SUM(M52:M52)</f>
        <v>3</v>
      </c>
      <c r="N53" s="265">
        <f>SUM(N52:N52)</f>
        <v>0</v>
      </c>
      <c r="O53" s="265">
        <f>SUM(O52:O52)</f>
        <v>1.8</v>
      </c>
      <c r="P53" s="265">
        <f>SUM(P52:P52)</f>
        <v>0</v>
      </c>
      <c r="Q53" s="265"/>
      <c r="R53" s="265">
        <f>SUM(R52:R52)</f>
        <v>1.2</v>
      </c>
      <c r="S53" s="265">
        <f>SUM(S52:S52)</f>
        <v>0</v>
      </c>
      <c r="T53" s="265">
        <f>SUM(T52:T52)</f>
        <v>0</v>
      </c>
    </row>
    <row r="54" spans="1:20" ht="12.75">
      <c r="A54" s="1051" t="s">
        <v>615</v>
      </c>
      <c r="B54" s="260">
        <v>1</v>
      </c>
      <c r="C54" s="1829">
        <v>22</v>
      </c>
      <c r="D54" s="1829">
        <v>7.2</v>
      </c>
      <c r="E54" s="1829">
        <v>1</v>
      </c>
      <c r="F54" s="260" t="s">
        <v>269</v>
      </c>
      <c r="G54" s="260" t="s">
        <v>612</v>
      </c>
      <c r="H54" s="260" t="s">
        <v>1219</v>
      </c>
      <c r="I54" s="260" t="s">
        <v>609</v>
      </c>
      <c r="J54" s="260" t="s">
        <v>605</v>
      </c>
      <c r="K54" s="260" t="s">
        <v>273</v>
      </c>
      <c r="L54" s="260" t="s">
        <v>473</v>
      </c>
      <c r="M54" s="260">
        <v>3.3</v>
      </c>
      <c r="N54" s="260">
        <v>3.3</v>
      </c>
      <c r="O54" s="260"/>
      <c r="P54" s="260"/>
      <c r="Q54" s="260"/>
      <c r="R54" s="260"/>
      <c r="S54" s="260"/>
      <c r="T54" s="260"/>
    </row>
    <row r="55" spans="1:20" ht="12.75">
      <c r="A55" s="260"/>
      <c r="B55" s="260">
        <v>2</v>
      </c>
      <c r="C55" s="1829">
        <v>25</v>
      </c>
      <c r="D55" s="1829">
        <v>14.1</v>
      </c>
      <c r="E55" s="1829">
        <v>1</v>
      </c>
      <c r="F55" s="260" t="s">
        <v>269</v>
      </c>
      <c r="G55" s="260" t="s">
        <v>608</v>
      </c>
      <c r="H55" s="260" t="s">
        <v>1219</v>
      </c>
      <c r="I55" s="260" t="s">
        <v>609</v>
      </c>
      <c r="J55" s="260" t="s">
        <v>605</v>
      </c>
      <c r="K55" s="260" t="s">
        <v>273</v>
      </c>
      <c r="L55" s="260" t="s">
        <v>611</v>
      </c>
      <c r="M55" s="260">
        <v>3.3</v>
      </c>
      <c r="N55" s="260">
        <v>2.6</v>
      </c>
      <c r="O55" s="260"/>
      <c r="P55" s="260">
        <v>0.7</v>
      </c>
      <c r="Q55" s="260"/>
      <c r="R55" s="260"/>
      <c r="S55" s="260"/>
      <c r="T55" s="260"/>
    </row>
    <row r="56" spans="1:20" ht="12.75">
      <c r="A56" s="260"/>
      <c r="B56" s="260">
        <v>3</v>
      </c>
      <c r="C56" s="1829">
        <v>47</v>
      </c>
      <c r="D56" s="1829">
        <v>1.2</v>
      </c>
      <c r="E56" s="1829">
        <v>0.7</v>
      </c>
      <c r="F56" s="260" t="s">
        <v>269</v>
      </c>
      <c r="G56" s="260" t="s">
        <v>608</v>
      </c>
      <c r="H56" s="260" t="s">
        <v>1219</v>
      </c>
      <c r="I56" s="260" t="s">
        <v>609</v>
      </c>
      <c r="J56" s="260" t="s">
        <v>605</v>
      </c>
      <c r="K56" s="260" t="s">
        <v>273</v>
      </c>
      <c r="L56" s="260" t="s">
        <v>610</v>
      </c>
      <c r="M56" s="260">
        <v>2.33</v>
      </c>
      <c r="N56" s="260">
        <v>2.33</v>
      </c>
      <c r="O56" s="260"/>
      <c r="P56" s="260"/>
      <c r="Q56" s="260"/>
      <c r="R56" s="260"/>
      <c r="S56" s="260"/>
      <c r="T56" s="260"/>
    </row>
    <row r="57" spans="1:20" ht="12.75">
      <c r="A57" s="260"/>
      <c r="B57" s="260">
        <v>4</v>
      </c>
      <c r="C57" s="1829">
        <v>51</v>
      </c>
      <c r="D57" s="1829">
        <v>14.1</v>
      </c>
      <c r="E57" s="1829">
        <v>0.9</v>
      </c>
      <c r="F57" s="260" t="s">
        <v>269</v>
      </c>
      <c r="G57" s="260" t="s">
        <v>608</v>
      </c>
      <c r="H57" s="260" t="s">
        <v>1219</v>
      </c>
      <c r="I57" s="260" t="s">
        <v>609</v>
      </c>
      <c r="J57" s="260" t="s">
        <v>605</v>
      </c>
      <c r="K57" s="260" t="s">
        <v>273</v>
      </c>
      <c r="L57" s="260" t="s">
        <v>611</v>
      </c>
      <c r="M57" s="260">
        <v>3</v>
      </c>
      <c r="N57" s="260">
        <v>2.4</v>
      </c>
      <c r="O57" s="260"/>
      <c r="P57" s="260">
        <v>0.6</v>
      </c>
      <c r="Q57" s="260"/>
      <c r="R57" s="260"/>
      <c r="S57" s="260"/>
      <c r="T57" s="260"/>
    </row>
    <row r="58" spans="1:20" ht="12.75">
      <c r="A58" s="260"/>
      <c r="B58" s="260">
        <v>5</v>
      </c>
      <c r="C58" s="1829">
        <v>52</v>
      </c>
      <c r="D58" s="1829">
        <v>8.1</v>
      </c>
      <c r="E58" s="1829">
        <v>1</v>
      </c>
      <c r="F58" s="260" t="s">
        <v>269</v>
      </c>
      <c r="G58" s="260" t="s">
        <v>608</v>
      </c>
      <c r="H58" s="260" t="s">
        <v>1219</v>
      </c>
      <c r="I58" s="260" t="s">
        <v>609</v>
      </c>
      <c r="J58" s="260" t="s">
        <v>605</v>
      </c>
      <c r="K58" s="260" t="s">
        <v>273</v>
      </c>
      <c r="L58" s="260" t="s">
        <v>473</v>
      </c>
      <c r="M58" s="260">
        <v>3.3</v>
      </c>
      <c r="N58" s="260">
        <v>3.3</v>
      </c>
      <c r="O58" s="260"/>
      <c r="P58" s="260"/>
      <c r="Q58" s="260"/>
      <c r="R58" s="260"/>
      <c r="S58" s="260"/>
      <c r="T58" s="260"/>
    </row>
    <row r="59" spans="1:20" ht="12.75">
      <c r="A59" s="260"/>
      <c r="B59" s="260">
        <v>6</v>
      </c>
      <c r="C59" s="1829">
        <v>71</v>
      </c>
      <c r="D59" s="1829">
        <v>11.1</v>
      </c>
      <c r="E59" s="1829">
        <v>1</v>
      </c>
      <c r="F59" s="260" t="s">
        <v>269</v>
      </c>
      <c r="G59" s="260" t="s">
        <v>608</v>
      </c>
      <c r="H59" s="260" t="s">
        <v>1219</v>
      </c>
      <c r="I59" s="260" t="s">
        <v>609</v>
      </c>
      <c r="J59" s="260" t="s">
        <v>605</v>
      </c>
      <c r="K59" s="260" t="s">
        <v>273</v>
      </c>
      <c r="L59" s="260" t="s">
        <v>610</v>
      </c>
      <c r="M59" s="260">
        <v>3.3</v>
      </c>
      <c r="N59" s="260">
        <v>2.6</v>
      </c>
      <c r="O59" s="260"/>
      <c r="P59" s="260">
        <v>0.7</v>
      </c>
      <c r="Q59" s="260"/>
      <c r="R59" s="260"/>
      <c r="S59" s="260"/>
      <c r="T59" s="260"/>
    </row>
    <row r="60" spans="1:20" ht="12.75">
      <c r="A60" s="260"/>
      <c r="B60" s="260">
        <v>7</v>
      </c>
      <c r="C60" s="1829">
        <v>71</v>
      </c>
      <c r="D60" s="1829">
        <v>12.7</v>
      </c>
      <c r="E60" s="1829">
        <v>1</v>
      </c>
      <c r="F60" s="260" t="s">
        <v>269</v>
      </c>
      <c r="G60" s="260" t="s">
        <v>612</v>
      </c>
      <c r="H60" s="260" t="s">
        <v>1219</v>
      </c>
      <c r="I60" s="260" t="s">
        <v>609</v>
      </c>
      <c r="J60" s="260" t="s">
        <v>605</v>
      </c>
      <c r="K60" s="260" t="s">
        <v>273</v>
      </c>
      <c r="L60" s="260" t="s">
        <v>611</v>
      </c>
      <c r="M60" s="260">
        <v>3.3</v>
      </c>
      <c r="N60" s="260">
        <v>2.6</v>
      </c>
      <c r="O60" s="260"/>
      <c r="P60" s="260">
        <v>0.7</v>
      </c>
      <c r="Q60" s="260"/>
      <c r="R60" s="260"/>
      <c r="S60" s="260"/>
      <c r="T60" s="260"/>
    </row>
    <row r="61" spans="1:20" ht="12.75">
      <c r="A61" s="260"/>
      <c r="B61" s="260">
        <v>8</v>
      </c>
      <c r="C61" s="1829">
        <v>18</v>
      </c>
      <c r="D61" s="1829">
        <v>8.4</v>
      </c>
      <c r="E61" s="1829">
        <v>1</v>
      </c>
      <c r="F61" s="260" t="s">
        <v>269</v>
      </c>
      <c r="G61" s="260" t="s">
        <v>608</v>
      </c>
      <c r="H61" s="260" t="s">
        <v>1219</v>
      </c>
      <c r="I61" s="260" t="s">
        <v>609</v>
      </c>
      <c r="J61" s="260" t="s">
        <v>605</v>
      </c>
      <c r="K61" s="260" t="s">
        <v>273</v>
      </c>
      <c r="L61" s="260" t="s">
        <v>473</v>
      </c>
      <c r="M61" s="260">
        <v>3.3</v>
      </c>
      <c r="N61" s="260">
        <v>3.3</v>
      </c>
      <c r="O61" s="260"/>
      <c r="P61" s="260"/>
      <c r="Q61" s="260"/>
      <c r="R61" s="260"/>
      <c r="S61" s="260"/>
      <c r="T61" s="260"/>
    </row>
    <row r="62" spans="1:20" ht="12.75">
      <c r="A62" s="265"/>
      <c r="B62" s="260">
        <v>9</v>
      </c>
      <c r="C62" s="1829">
        <v>19</v>
      </c>
      <c r="D62" s="1829">
        <v>5.2</v>
      </c>
      <c r="E62" s="1829">
        <v>0.5</v>
      </c>
      <c r="F62" s="260" t="s">
        <v>269</v>
      </c>
      <c r="G62" s="260" t="s">
        <v>608</v>
      </c>
      <c r="H62" s="260" t="s">
        <v>1219</v>
      </c>
      <c r="I62" s="260" t="s">
        <v>609</v>
      </c>
      <c r="J62" s="260" t="s">
        <v>605</v>
      </c>
      <c r="K62" s="260" t="s">
        <v>273</v>
      </c>
      <c r="L62" s="260" t="s">
        <v>610</v>
      </c>
      <c r="M62" s="260">
        <v>1.6</v>
      </c>
      <c r="N62" s="260">
        <v>1.6</v>
      </c>
      <c r="O62" s="260"/>
      <c r="P62" s="260"/>
      <c r="Q62" s="260"/>
      <c r="R62" s="260"/>
      <c r="S62" s="260"/>
      <c r="T62" s="260"/>
    </row>
    <row r="63" spans="1:20" ht="12.75">
      <c r="A63" s="260"/>
      <c r="B63" s="260">
        <v>10</v>
      </c>
      <c r="C63" s="1829">
        <v>79</v>
      </c>
      <c r="D63" s="1829">
        <v>3.3</v>
      </c>
      <c r="E63" s="1829">
        <v>0.8</v>
      </c>
      <c r="F63" s="260" t="s">
        <v>269</v>
      </c>
      <c r="G63" s="260" t="s">
        <v>608</v>
      </c>
      <c r="H63" s="260" t="s">
        <v>1219</v>
      </c>
      <c r="I63" s="260" t="s">
        <v>609</v>
      </c>
      <c r="J63" s="260" t="s">
        <v>605</v>
      </c>
      <c r="K63" s="260" t="s">
        <v>273</v>
      </c>
      <c r="L63" s="260" t="s">
        <v>473</v>
      </c>
      <c r="M63" s="260">
        <v>2.66</v>
      </c>
      <c r="N63" s="260">
        <v>2.66</v>
      </c>
      <c r="O63" s="260"/>
      <c r="P63" s="260"/>
      <c r="Q63" s="260"/>
      <c r="R63" s="260"/>
      <c r="S63" s="260"/>
      <c r="T63" s="260"/>
    </row>
    <row r="64" spans="1:20" ht="12.75">
      <c r="A64" s="260"/>
      <c r="B64" s="260">
        <v>11</v>
      </c>
      <c r="C64" s="1829">
        <v>85</v>
      </c>
      <c r="D64" s="1829">
        <v>15.5</v>
      </c>
      <c r="E64" s="1829">
        <v>0.9</v>
      </c>
      <c r="F64" s="260" t="s">
        <v>269</v>
      </c>
      <c r="G64" s="260" t="s">
        <v>612</v>
      </c>
      <c r="H64" s="260" t="s">
        <v>1219</v>
      </c>
      <c r="I64" s="260" t="s">
        <v>609</v>
      </c>
      <c r="J64" s="260" t="s">
        <v>605</v>
      </c>
      <c r="K64" s="260" t="s">
        <v>273</v>
      </c>
      <c r="L64" s="260" t="s">
        <v>611</v>
      </c>
      <c r="M64" s="260">
        <v>1.33</v>
      </c>
      <c r="N64" s="260">
        <v>1.33</v>
      </c>
      <c r="O64" s="260"/>
      <c r="P64" s="260">
        <v>1.25</v>
      </c>
      <c r="Q64" s="260"/>
      <c r="R64" s="260"/>
      <c r="S64" s="260"/>
      <c r="T64" s="260"/>
    </row>
    <row r="65" spans="1:20" ht="12.75">
      <c r="A65" s="280" t="s">
        <v>394</v>
      </c>
      <c r="B65" s="265"/>
      <c r="C65" s="265"/>
      <c r="D65" s="265"/>
      <c r="E65" s="1051">
        <f>SUM(E54:E64)</f>
        <v>9.8</v>
      </c>
      <c r="F65" s="265"/>
      <c r="G65" s="265"/>
      <c r="H65" s="265"/>
      <c r="I65" s="265"/>
      <c r="J65" s="265"/>
      <c r="K65" s="265"/>
      <c r="L65" s="265"/>
      <c r="M65" s="265">
        <f>SUM(M54:M64)</f>
        <v>30.720000000000006</v>
      </c>
      <c r="N65" s="265">
        <f>SUM(N54:N64)</f>
        <v>28.020000000000003</v>
      </c>
      <c r="O65" s="265">
        <f>SUM(O54:O64)</f>
        <v>0</v>
      </c>
      <c r="P65" s="265">
        <f>SUM(P54:P64)</f>
        <v>3.9499999999999997</v>
      </c>
      <c r="Q65" s="265"/>
      <c r="R65" s="265">
        <f>SUM(R54:R64)</f>
        <v>0</v>
      </c>
      <c r="S65" s="265">
        <f>SUM(S54:S64)</f>
        <v>0</v>
      </c>
      <c r="T65" s="265">
        <f>SUM(T54:T64)</f>
        <v>0</v>
      </c>
    </row>
    <row r="66" spans="1:20" ht="12.75">
      <c r="A66" s="1051" t="s">
        <v>616</v>
      </c>
      <c r="B66" s="1830">
        <v>1</v>
      </c>
      <c r="C66" s="1830">
        <v>32</v>
      </c>
      <c r="D66" s="1831" t="s">
        <v>1204</v>
      </c>
      <c r="E66" s="1832">
        <v>1</v>
      </c>
      <c r="F66" s="1830" t="s">
        <v>2003</v>
      </c>
      <c r="G66" s="1830" t="s">
        <v>719</v>
      </c>
      <c r="H66" s="1830" t="s">
        <v>1219</v>
      </c>
      <c r="I66" s="1830" t="s">
        <v>2004</v>
      </c>
      <c r="J66" s="1830" t="s">
        <v>605</v>
      </c>
      <c r="K66" s="1830" t="s">
        <v>2005</v>
      </c>
      <c r="L66" s="1830" t="s">
        <v>2006</v>
      </c>
      <c r="M66" s="1833">
        <v>4.17</v>
      </c>
      <c r="N66" s="1833">
        <v>3.33</v>
      </c>
      <c r="O66" s="1833">
        <v>0.84</v>
      </c>
      <c r="P66" s="1833"/>
      <c r="Q66" s="260"/>
      <c r="R66" s="265"/>
      <c r="S66" s="265"/>
      <c r="T66" s="265"/>
    </row>
    <row r="67" spans="1:20" ht="12.75">
      <c r="A67" s="260"/>
      <c r="B67" s="1830">
        <v>2</v>
      </c>
      <c r="C67" s="1830">
        <v>41</v>
      </c>
      <c r="D67" s="1831" t="s">
        <v>548</v>
      </c>
      <c r="E67" s="1832">
        <v>1</v>
      </c>
      <c r="F67" s="1830" t="s">
        <v>2007</v>
      </c>
      <c r="G67" s="1830" t="s">
        <v>2008</v>
      </c>
      <c r="H67" s="1830" t="s">
        <v>1219</v>
      </c>
      <c r="I67" s="1830" t="s">
        <v>2004</v>
      </c>
      <c r="J67" s="1830" t="s">
        <v>605</v>
      </c>
      <c r="K67" s="1830" t="s">
        <v>2005</v>
      </c>
      <c r="L67" s="1830" t="s">
        <v>2009</v>
      </c>
      <c r="M67" s="1833">
        <v>4.17</v>
      </c>
      <c r="N67" s="1833">
        <v>3.33</v>
      </c>
      <c r="O67" s="1833"/>
      <c r="P67" s="1833">
        <v>0.84</v>
      </c>
      <c r="Q67" s="260"/>
      <c r="R67" s="265"/>
      <c r="S67" s="265"/>
      <c r="T67" s="265"/>
    </row>
    <row r="68" spans="1:20" ht="12.75">
      <c r="A68" s="260"/>
      <c r="B68" s="1830">
        <v>3</v>
      </c>
      <c r="C68" s="1830">
        <v>17</v>
      </c>
      <c r="D68" s="1831" t="s">
        <v>941</v>
      </c>
      <c r="E68" s="1832">
        <v>1</v>
      </c>
      <c r="F68" s="1830" t="s">
        <v>2003</v>
      </c>
      <c r="G68" s="1830" t="s">
        <v>719</v>
      </c>
      <c r="H68" s="1830" t="s">
        <v>1219</v>
      </c>
      <c r="I68" s="1830" t="s">
        <v>2004</v>
      </c>
      <c r="J68" s="1830" t="s">
        <v>605</v>
      </c>
      <c r="K68" s="1830" t="s">
        <v>2005</v>
      </c>
      <c r="L68" s="1830" t="s">
        <v>2006</v>
      </c>
      <c r="M68" s="1833">
        <v>4.17</v>
      </c>
      <c r="N68" s="1833">
        <v>3.33</v>
      </c>
      <c r="O68" s="1833">
        <v>0.84</v>
      </c>
      <c r="P68" s="1833"/>
      <c r="Q68" s="260"/>
      <c r="R68" s="265"/>
      <c r="S68" s="265"/>
      <c r="T68" s="265"/>
    </row>
    <row r="69" spans="1:20" ht="12.75">
      <c r="A69" s="260"/>
      <c r="B69" s="1830">
        <v>4</v>
      </c>
      <c r="C69" s="1830">
        <v>41</v>
      </c>
      <c r="D69" s="1831" t="s">
        <v>944</v>
      </c>
      <c r="E69" s="1832">
        <v>1</v>
      </c>
      <c r="F69" s="1830" t="s">
        <v>2003</v>
      </c>
      <c r="G69" s="1830" t="s">
        <v>719</v>
      </c>
      <c r="H69" s="1830" t="s">
        <v>1219</v>
      </c>
      <c r="I69" s="1830" t="s">
        <v>2004</v>
      </c>
      <c r="J69" s="1830" t="s">
        <v>605</v>
      </c>
      <c r="K69" s="1830" t="s">
        <v>2005</v>
      </c>
      <c r="L69" s="1830" t="s">
        <v>2006</v>
      </c>
      <c r="M69" s="1833">
        <v>4.17</v>
      </c>
      <c r="N69" s="1833">
        <v>3.33</v>
      </c>
      <c r="O69" s="1833">
        <v>0.84</v>
      </c>
      <c r="P69" s="1833"/>
      <c r="Q69" s="260"/>
      <c r="R69" s="265"/>
      <c r="S69" s="265"/>
      <c r="T69" s="265"/>
    </row>
    <row r="70" spans="1:20" ht="12.75">
      <c r="A70" s="260"/>
      <c r="B70" s="1830">
        <v>5</v>
      </c>
      <c r="C70" s="1830">
        <v>17</v>
      </c>
      <c r="D70" s="1831" t="s">
        <v>943</v>
      </c>
      <c r="E70" s="1832">
        <v>1</v>
      </c>
      <c r="F70" s="1830" t="s">
        <v>2003</v>
      </c>
      <c r="G70" s="1830" t="s">
        <v>719</v>
      </c>
      <c r="H70" s="1830" t="s">
        <v>1219</v>
      </c>
      <c r="I70" s="1830" t="s">
        <v>2004</v>
      </c>
      <c r="J70" s="1830" t="s">
        <v>605</v>
      </c>
      <c r="K70" s="1830" t="s">
        <v>2005</v>
      </c>
      <c r="L70" s="1830" t="s">
        <v>2006</v>
      </c>
      <c r="M70" s="1833">
        <v>4.17</v>
      </c>
      <c r="N70" s="1833">
        <v>3.33</v>
      </c>
      <c r="O70" s="1833">
        <v>0.84</v>
      </c>
      <c r="P70" s="1833"/>
      <c r="Q70" s="260"/>
      <c r="R70" s="265"/>
      <c r="S70" s="265"/>
      <c r="T70" s="265"/>
    </row>
    <row r="71" spans="1:20" ht="12.75">
      <c r="A71" s="260"/>
      <c r="B71" s="1830">
        <v>6</v>
      </c>
      <c r="C71" s="1830">
        <v>33</v>
      </c>
      <c r="D71" s="1831" t="s">
        <v>802</v>
      </c>
      <c r="E71" s="1832">
        <v>1</v>
      </c>
      <c r="F71" s="1830" t="s">
        <v>2007</v>
      </c>
      <c r="G71" s="1830" t="s">
        <v>2008</v>
      </c>
      <c r="H71" s="1830" t="s">
        <v>1219</v>
      </c>
      <c r="I71" s="1830" t="s">
        <v>2004</v>
      </c>
      <c r="J71" s="1830" t="s">
        <v>605</v>
      </c>
      <c r="K71" s="1830" t="s">
        <v>2005</v>
      </c>
      <c r="L71" s="1830" t="s">
        <v>2009</v>
      </c>
      <c r="M71" s="1833">
        <v>4.17</v>
      </c>
      <c r="N71" s="1833">
        <v>3.33</v>
      </c>
      <c r="O71" s="1833"/>
      <c r="P71" s="1833">
        <v>0.84</v>
      </c>
      <c r="Q71" s="260"/>
      <c r="R71" s="265"/>
      <c r="S71" s="265"/>
      <c r="T71" s="265"/>
    </row>
    <row r="72" spans="1:20" ht="12.75">
      <c r="A72" s="260"/>
      <c r="B72" s="1830">
        <v>7</v>
      </c>
      <c r="C72" s="1830">
        <v>30</v>
      </c>
      <c r="D72" s="1831" t="s">
        <v>2010</v>
      </c>
      <c r="E72" s="1832">
        <v>1</v>
      </c>
      <c r="F72" s="1830" t="s">
        <v>2007</v>
      </c>
      <c r="G72" s="1830" t="s">
        <v>2008</v>
      </c>
      <c r="H72" s="1830" t="s">
        <v>1219</v>
      </c>
      <c r="I72" s="1830" t="s">
        <v>2004</v>
      </c>
      <c r="J72" s="1830" t="s">
        <v>605</v>
      </c>
      <c r="K72" s="1830" t="s">
        <v>2005</v>
      </c>
      <c r="L72" s="1830" t="s">
        <v>2009</v>
      </c>
      <c r="M72" s="1833">
        <v>4.17</v>
      </c>
      <c r="N72" s="1833">
        <v>3.33</v>
      </c>
      <c r="O72" s="1833"/>
      <c r="P72" s="1833">
        <v>0.84</v>
      </c>
      <c r="Q72" s="260"/>
      <c r="R72" s="265"/>
      <c r="S72" s="265"/>
      <c r="T72" s="265"/>
    </row>
    <row r="73" spans="1:20" ht="12.75">
      <c r="A73" s="260"/>
      <c r="B73" s="1830">
        <v>8</v>
      </c>
      <c r="C73" s="1830">
        <v>19</v>
      </c>
      <c r="D73" s="1831" t="s">
        <v>2011</v>
      </c>
      <c r="E73" s="1832">
        <v>1</v>
      </c>
      <c r="F73" s="1830" t="s">
        <v>2003</v>
      </c>
      <c r="G73" s="1830" t="s">
        <v>719</v>
      </c>
      <c r="H73" s="1830" t="s">
        <v>1219</v>
      </c>
      <c r="I73" s="1830" t="s">
        <v>2004</v>
      </c>
      <c r="J73" s="1830" t="s">
        <v>605</v>
      </c>
      <c r="K73" s="1830" t="s">
        <v>2005</v>
      </c>
      <c r="L73" s="1830" t="s">
        <v>2006</v>
      </c>
      <c r="M73" s="1833">
        <v>4.17</v>
      </c>
      <c r="N73" s="1833">
        <v>3.33</v>
      </c>
      <c r="O73" s="1833">
        <v>0.84</v>
      </c>
      <c r="P73" s="1833"/>
      <c r="Q73" s="260"/>
      <c r="R73" s="265"/>
      <c r="S73" s="265"/>
      <c r="T73" s="265"/>
    </row>
    <row r="74" spans="1:20" ht="12.75">
      <c r="A74" s="260"/>
      <c r="B74" s="1830">
        <v>9</v>
      </c>
      <c r="C74" s="1830">
        <v>47</v>
      </c>
      <c r="D74" s="1831" t="s">
        <v>931</v>
      </c>
      <c r="E74" s="1832">
        <v>1</v>
      </c>
      <c r="F74" s="1830" t="s">
        <v>2007</v>
      </c>
      <c r="G74" s="1830" t="s">
        <v>2008</v>
      </c>
      <c r="H74" s="1830" t="s">
        <v>1219</v>
      </c>
      <c r="I74" s="1830" t="s">
        <v>2004</v>
      </c>
      <c r="J74" s="1830" t="s">
        <v>605</v>
      </c>
      <c r="K74" s="1830" t="s">
        <v>2005</v>
      </c>
      <c r="L74" s="1830" t="s">
        <v>2009</v>
      </c>
      <c r="M74" s="1833">
        <v>4.17</v>
      </c>
      <c r="N74" s="1833">
        <v>3.33</v>
      </c>
      <c r="O74" s="1833"/>
      <c r="P74" s="1833">
        <v>0.84</v>
      </c>
      <c r="Q74" s="260"/>
      <c r="R74" s="265"/>
      <c r="S74" s="265"/>
      <c r="T74" s="265"/>
    </row>
    <row r="75" spans="1:20" ht="12.75">
      <c r="A75" s="260"/>
      <c r="B75" s="1830">
        <v>10</v>
      </c>
      <c r="C75" s="1830">
        <v>29</v>
      </c>
      <c r="D75" s="1831" t="s">
        <v>337</v>
      </c>
      <c r="E75" s="1832">
        <v>1</v>
      </c>
      <c r="F75" s="1830" t="s">
        <v>2003</v>
      </c>
      <c r="G75" s="1830" t="s">
        <v>719</v>
      </c>
      <c r="H75" s="1830" t="s">
        <v>1219</v>
      </c>
      <c r="I75" s="1830" t="s">
        <v>2004</v>
      </c>
      <c r="J75" s="1830" t="s">
        <v>605</v>
      </c>
      <c r="K75" s="1830" t="s">
        <v>2005</v>
      </c>
      <c r="L75" s="1830" t="s">
        <v>2006</v>
      </c>
      <c r="M75" s="1833">
        <v>4.17</v>
      </c>
      <c r="N75" s="1833">
        <v>3.33</v>
      </c>
      <c r="O75" s="1833">
        <v>0.84</v>
      </c>
      <c r="P75" s="1833"/>
      <c r="Q75" s="260"/>
      <c r="R75" s="265"/>
      <c r="S75" s="265"/>
      <c r="T75" s="265"/>
    </row>
    <row r="76" spans="1:20" ht="12.75">
      <c r="A76" s="260"/>
      <c r="B76" s="1830">
        <v>11</v>
      </c>
      <c r="C76" s="1830">
        <v>40</v>
      </c>
      <c r="D76" s="1831" t="s">
        <v>1449</v>
      </c>
      <c r="E76" s="1832">
        <v>0.5</v>
      </c>
      <c r="F76" s="1830" t="s">
        <v>2007</v>
      </c>
      <c r="G76" s="1830" t="s">
        <v>2008</v>
      </c>
      <c r="H76" s="1830" t="s">
        <v>1219</v>
      </c>
      <c r="I76" s="1830" t="s">
        <v>2004</v>
      </c>
      <c r="J76" s="1830" t="s">
        <v>605</v>
      </c>
      <c r="K76" s="1830" t="s">
        <v>2005</v>
      </c>
      <c r="L76" s="1830" t="s">
        <v>2009</v>
      </c>
      <c r="M76" s="1833">
        <v>2.08</v>
      </c>
      <c r="N76" s="1833">
        <v>1.66</v>
      </c>
      <c r="O76" s="1833"/>
      <c r="P76" s="1833">
        <v>0.42</v>
      </c>
      <c r="Q76" s="260"/>
      <c r="R76" s="265"/>
      <c r="S76" s="265"/>
      <c r="T76" s="265"/>
    </row>
    <row r="77" spans="1:20" ht="12.75">
      <c r="A77" s="260"/>
      <c r="B77" s="1830">
        <v>12</v>
      </c>
      <c r="C77" s="1830">
        <v>32</v>
      </c>
      <c r="D77" s="1831" t="s">
        <v>2012</v>
      </c>
      <c r="E77" s="1832">
        <v>0.3</v>
      </c>
      <c r="F77" s="1830" t="s">
        <v>2003</v>
      </c>
      <c r="G77" s="1830" t="s">
        <v>719</v>
      </c>
      <c r="H77" s="1830" t="s">
        <v>1219</v>
      </c>
      <c r="I77" s="1830" t="s">
        <v>2004</v>
      </c>
      <c r="J77" s="1830" t="s">
        <v>605</v>
      </c>
      <c r="K77" s="1830" t="s">
        <v>2005</v>
      </c>
      <c r="L77" s="1830" t="s">
        <v>2006</v>
      </c>
      <c r="M77" s="1833">
        <v>1.25</v>
      </c>
      <c r="N77" s="1833">
        <v>1</v>
      </c>
      <c r="O77" s="1833">
        <v>0.25</v>
      </c>
      <c r="P77" s="1833"/>
      <c r="Q77" s="260"/>
      <c r="R77" s="265"/>
      <c r="S77" s="265"/>
      <c r="T77" s="265"/>
    </row>
    <row r="78" spans="1:20" ht="12.75">
      <c r="A78" s="260"/>
      <c r="B78" s="1830">
        <v>13</v>
      </c>
      <c r="C78" s="1830">
        <v>26</v>
      </c>
      <c r="D78" s="1831" t="s">
        <v>548</v>
      </c>
      <c r="E78" s="1832">
        <v>0.3</v>
      </c>
      <c r="F78" s="1830" t="s">
        <v>2003</v>
      </c>
      <c r="G78" s="1830" t="s">
        <v>719</v>
      </c>
      <c r="H78" s="1830" t="s">
        <v>1219</v>
      </c>
      <c r="I78" s="1830" t="s">
        <v>2004</v>
      </c>
      <c r="J78" s="1830" t="s">
        <v>605</v>
      </c>
      <c r="K78" s="1830" t="s">
        <v>2005</v>
      </c>
      <c r="L78" s="1834" t="s">
        <v>2006</v>
      </c>
      <c r="M78" s="1833">
        <v>1.25</v>
      </c>
      <c r="N78" s="1833">
        <v>1</v>
      </c>
      <c r="O78" s="1833">
        <v>0.25</v>
      </c>
      <c r="P78" s="1833"/>
      <c r="Q78" s="260"/>
      <c r="R78" s="265"/>
      <c r="S78" s="265"/>
      <c r="T78" s="265"/>
    </row>
    <row r="79" spans="1:20" ht="12.75">
      <c r="A79" s="260"/>
      <c r="B79" s="1830">
        <v>14</v>
      </c>
      <c r="C79" s="1830">
        <v>15</v>
      </c>
      <c r="D79" s="1831" t="s">
        <v>140</v>
      </c>
      <c r="E79" s="1832">
        <v>1</v>
      </c>
      <c r="F79" s="1830" t="s">
        <v>2003</v>
      </c>
      <c r="G79" s="1830" t="s">
        <v>719</v>
      </c>
      <c r="H79" s="1830" t="s">
        <v>1219</v>
      </c>
      <c r="I79" s="1830" t="s">
        <v>893</v>
      </c>
      <c r="J79" s="1830" t="s">
        <v>605</v>
      </c>
      <c r="K79" s="1830" t="s">
        <v>2005</v>
      </c>
      <c r="L79" s="1834" t="s">
        <v>481</v>
      </c>
      <c r="M79" s="1833">
        <v>1</v>
      </c>
      <c r="N79" s="1833">
        <v>1</v>
      </c>
      <c r="O79" s="1833"/>
      <c r="P79" s="1833"/>
      <c r="Q79" s="265"/>
      <c r="R79" s="265">
        <f>SUM(R66:R78)</f>
        <v>0</v>
      </c>
      <c r="S79" s="265">
        <f>SUM(S66:S78)</f>
        <v>0</v>
      </c>
      <c r="T79" s="265">
        <f>SUM(T66:T78)</f>
        <v>0</v>
      </c>
    </row>
    <row r="80" spans="1:20" ht="12.75">
      <c r="A80" s="260"/>
      <c r="B80" s="1835">
        <v>15</v>
      </c>
      <c r="C80" s="1835">
        <v>11</v>
      </c>
      <c r="D80" s="1831" t="s">
        <v>563</v>
      </c>
      <c r="E80" s="1836">
        <v>1</v>
      </c>
      <c r="F80" s="1835" t="s">
        <v>2007</v>
      </c>
      <c r="G80" s="1830" t="s">
        <v>2008</v>
      </c>
      <c r="H80" s="1835" t="s">
        <v>1219</v>
      </c>
      <c r="I80" s="1835" t="s">
        <v>2004</v>
      </c>
      <c r="J80" s="1835" t="s">
        <v>605</v>
      </c>
      <c r="K80" s="1830" t="s">
        <v>2005</v>
      </c>
      <c r="L80" s="1837" t="s">
        <v>2009</v>
      </c>
      <c r="M80" s="1838">
        <v>4.17</v>
      </c>
      <c r="N80" s="1838">
        <v>3.33</v>
      </c>
      <c r="O80" s="1838"/>
      <c r="P80" s="1838">
        <v>0.84</v>
      </c>
      <c r="Q80" s="260"/>
      <c r="R80" s="260"/>
      <c r="S80" s="260"/>
      <c r="T80" s="260"/>
    </row>
    <row r="81" spans="1:20" ht="12.75">
      <c r="A81" s="260"/>
      <c r="B81" s="1835">
        <v>16</v>
      </c>
      <c r="C81" s="1835">
        <v>12</v>
      </c>
      <c r="D81" s="1831" t="s">
        <v>927</v>
      </c>
      <c r="E81" s="1836">
        <v>1</v>
      </c>
      <c r="F81" s="1835" t="s">
        <v>2003</v>
      </c>
      <c r="G81" s="1830" t="s">
        <v>719</v>
      </c>
      <c r="H81" s="1835" t="s">
        <v>1219</v>
      </c>
      <c r="I81" s="1835" t="s">
        <v>2004</v>
      </c>
      <c r="J81" s="1835" t="s">
        <v>605</v>
      </c>
      <c r="K81" s="1830" t="s">
        <v>2005</v>
      </c>
      <c r="L81" s="1835" t="s">
        <v>2006</v>
      </c>
      <c r="M81" s="1835">
        <v>4.17</v>
      </c>
      <c r="N81" s="1835">
        <v>3.33</v>
      </c>
      <c r="O81" s="1835">
        <v>0.84</v>
      </c>
      <c r="P81" s="1835"/>
      <c r="Q81" s="260"/>
      <c r="R81" s="260"/>
      <c r="S81" s="260"/>
      <c r="T81" s="260"/>
    </row>
    <row r="82" spans="1:20" ht="12.75">
      <c r="A82" s="280" t="s">
        <v>394</v>
      </c>
      <c r="B82" s="265"/>
      <c r="C82" s="265"/>
      <c r="D82" s="265"/>
      <c r="E82" s="1051">
        <f>SUM(E66:E81)</f>
        <v>14.100000000000001</v>
      </c>
      <c r="F82" s="265"/>
      <c r="G82" s="265"/>
      <c r="H82" s="265"/>
      <c r="I82" s="265"/>
      <c r="J82" s="265"/>
      <c r="K82" s="265"/>
      <c r="L82" s="265"/>
      <c r="M82" s="1839">
        <f>M66+M67+M68+M69+M70+M71+M72+M73+M74+M75+M76+M77+M78+M79+M80+M81</f>
        <v>55.62000000000001</v>
      </c>
      <c r="N82" s="1839">
        <f>N66+N67+N68+N69+N70+N71+N72+N73+N74+N75+N76+N77+N78+N79+N80+N81</f>
        <v>44.61999999999998</v>
      </c>
      <c r="O82" s="1839">
        <f>O66+O67+O68+O69+O70+O71+O72+O73+O74+O75+O76+O77+O78+O79+O80+O81</f>
        <v>6.38</v>
      </c>
      <c r="P82" s="1839">
        <f>P66+P67+P68+P69+P70+P71+P72+P73+P74+P75+P76+P77+P78+P79+P80+P81</f>
        <v>4.62</v>
      </c>
      <c r="Q82" s="1828"/>
      <c r="R82" s="1828"/>
      <c r="S82" s="1828"/>
      <c r="T82" s="1828"/>
    </row>
    <row r="83" spans="1:20" ht="12.75">
      <c r="A83" s="1051" t="s">
        <v>617</v>
      </c>
      <c r="B83" s="260">
        <v>1</v>
      </c>
      <c r="C83" s="1829">
        <v>67</v>
      </c>
      <c r="D83" s="1829">
        <v>1.4</v>
      </c>
      <c r="E83" s="1829">
        <v>1</v>
      </c>
      <c r="F83" s="260" t="s">
        <v>269</v>
      </c>
      <c r="G83" s="260" t="s">
        <v>608</v>
      </c>
      <c r="H83" s="260" t="s">
        <v>1219</v>
      </c>
      <c r="I83" s="260" t="s">
        <v>609</v>
      </c>
      <c r="J83" s="260" t="s">
        <v>605</v>
      </c>
      <c r="K83" s="260" t="s">
        <v>606</v>
      </c>
      <c r="L83" s="260" t="s">
        <v>611</v>
      </c>
      <c r="M83" s="260">
        <v>4.16</v>
      </c>
      <c r="N83" s="260">
        <v>3.33</v>
      </c>
      <c r="O83" s="260"/>
      <c r="P83" s="260">
        <v>0.83</v>
      </c>
      <c r="Q83" s="260"/>
      <c r="R83" s="260"/>
      <c r="S83" s="260"/>
      <c r="T83" s="260"/>
    </row>
    <row r="84" spans="1:20" ht="12.75">
      <c r="A84" s="1828"/>
      <c r="B84" s="260">
        <v>2</v>
      </c>
      <c r="C84" s="1840">
        <v>69</v>
      </c>
      <c r="D84" s="1829">
        <v>13.2</v>
      </c>
      <c r="E84" s="1829">
        <v>1</v>
      </c>
      <c r="F84" s="260" t="s">
        <v>269</v>
      </c>
      <c r="G84" s="260" t="s">
        <v>612</v>
      </c>
      <c r="H84" s="260" t="s">
        <v>1219</v>
      </c>
      <c r="I84" s="260" t="s">
        <v>609</v>
      </c>
      <c r="J84" s="260" t="s">
        <v>605</v>
      </c>
      <c r="K84" s="260" t="s">
        <v>606</v>
      </c>
      <c r="L84" s="260" t="s">
        <v>611</v>
      </c>
      <c r="M84" s="260">
        <v>4.16</v>
      </c>
      <c r="N84" s="260">
        <v>3.33</v>
      </c>
      <c r="O84" s="260"/>
      <c r="P84" s="260">
        <v>0.83</v>
      </c>
      <c r="Q84" s="260"/>
      <c r="R84" s="260"/>
      <c r="S84" s="260"/>
      <c r="T84" s="260"/>
    </row>
    <row r="85" spans="1:20" ht="12.75">
      <c r="A85" s="1828"/>
      <c r="B85" s="260">
        <v>3</v>
      </c>
      <c r="C85" s="1829">
        <v>75</v>
      </c>
      <c r="D85" s="1829">
        <v>6.4</v>
      </c>
      <c r="E85" s="1829">
        <v>1</v>
      </c>
      <c r="F85" s="260" t="s">
        <v>269</v>
      </c>
      <c r="G85" s="260" t="s">
        <v>608</v>
      </c>
      <c r="H85" s="260" t="s">
        <v>1219</v>
      </c>
      <c r="I85" s="260" t="s">
        <v>609</v>
      </c>
      <c r="J85" s="260" t="s">
        <v>605</v>
      </c>
      <c r="K85" s="260" t="s">
        <v>606</v>
      </c>
      <c r="L85" s="260" t="s">
        <v>611</v>
      </c>
      <c r="M85" s="260">
        <v>4.16</v>
      </c>
      <c r="N85" s="260">
        <v>3.33</v>
      </c>
      <c r="O85" s="260"/>
      <c r="P85" s="260">
        <v>0.83</v>
      </c>
      <c r="Q85" s="260"/>
      <c r="R85" s="260"/>
      <c r="S85" s="260"/>
      <c r="T85" s="260"/>
    </row>
    <row r="86" spans="1:20" ht="12.75">
      <c r="A86" s="1828"/>
      <c r="B86" s="260">
        <v>4</v>
      </c>
      <c r="C86" s="1829">
        <v>69</v>
      </c>
      <c r="D86" s="1829">
        <v>11.2</v>
      </c>
      <c r="E86" s="1829">
        <v>1</v>
      </c>
      <c r="F86" s="260" t="s">
        <v>269</v>
      </c>
      <c r="G86" s="260" t="s">
        <v>612</v>
      </c>
      <c r="H86" s="260" t="s">
        <v>1219</v>
      </c>
      <c r="I86" s="260" t="s">
        <v>609</v>
      </c>
      <c r="J86" s="260" t="s">
        <v>605</v>
      </c>
      <c r="K86" s="260" t="s">
        <v>606</v>
      </c>
      <c r="L86" s="260" t="s">
        <v>611</v>
      </c>
      <c r="M86" s="260">
        <v>4.16</v>
      </c>
      <c r="N86" s="260">
        <v>3.33</v>
      </c>
      <c r="O86" s="260"/>
      <c r="P86" s="260">
        <v>0.83</v>
      </c>
      <c r="Q86" s="260"/>
      <c r="R86" s="260"/>
      <c r="S86" s="260"/>
      <c r="T86" s="260"/>
    </row>
    <row r="87" spans="1:20" ht="12.75">
      <c r="A87" s="1828"/>
      <c r="B87" s="260">
        <v>5</v>
      </c>
      <c r="C87" s="1829">
        <v>73</v>
      </c>
      <c r="D87" s="1829">
        <v>10.3</v>
      </c>
      <c r="E87" s="1829">
        <v>1</v>
      </c>
      <c r="F87" s="260" t="s">
        <v>269</v>
      </c>
      <c r="G87" s="260" t="s">
        <v>608</v>
      </c>
      <c r="H87" s="260" t="s">
        <v>1219</v>
      </c>
      <c r="I87" s="260" t="s">
        <v>609</v>
      </c>
      <c r="J87" s="260" t="s">
        <v>605</v>
      </c>
      <c r="K87" s="260" t="s">
        <v>606</v>
      </c>
      <c r="L87" s="260" t="s">
        <v>611</v>
      </c>
      <c r="M87" s="260">
        <v>4.16</v>
      </c>
      <c r="N87" s="260">
        <v>3.33</v>
      </c>
      <c r="O87" s="260"/>
      <c r="P87" s="260">
        <v>0.83</v>
      </c>
      <c r="Q87" s="260"/>
      <c r="R87" s="260"/>
      <c r="S87" s="260"/>
      <c r="T87" s="260"/>
    </row>
    <row r="88" spans="1:20" ht="12.75">
      <c r="A88" s="1828"/>
      <c r="B88" s="260">
        <v>6</v>
      </c>
      <c r="C88" s="1829">
        <v>69</v>
      </c>
      <c r="D88" s="1829">
        <v>11.3</v>
      </c>
      <c r="E88" s="1829">
        <v>1</v>
      </c>
      <c r="F88" s="260" t="s">
        <v>269</v>
      </c>
      <c r="G88" s="260" t="s">
        <v>612</v>
      </c>
      <c r="H88" s="260" t="s">
        <v>1219</v>
      </c>
      <c r="I88" s="260" t="s">
        <v>609</v>
      </c>
      <c r="J88" s="260" t="s">
        <v>605</v>
      </c>
      <c r="K88" s="260" t="s">
        <v>606</v>
      </c>
      <c r="L88" s="260" t="s">
        <v>611</v>
      </c>
      <c r="M88" s="260">
        <v>4.16</v>
      </c>
      <c r="N88" s="260">
        <v>3.33</v>
      </c>
      <c r="O88" s="260"/>
      <c r="P88" s="260">
        <v>0.83</v>
      </c>
      <c r="Q88" s="260"/>
      <c r="R88" s="260"/>
      <c r="S88" s="260"/>
      <c r="T88" s="260"/>
    </row>
    <row r="89" spans="1:20" ht="12.75">
      <c r="A89" s="1828"/>
      <c r="B89" s="260">
        <v>7</v>
      </c>
      <c r="C89" s="1829">
        <v>79</v>
      </c>
      <c r="D89" s="1829">
        <v>5.5</v>
      </c>
      <c r="E89" s="1829">
        <v>0.9</v>
      </c>
      <c r="F89" s="260" t="s">
        <v>269</v>
      </c>
      <c r="G89" s="260" t="s">
        <v>608</v>
      </c>
      <c r="H89" s="260" t="s">
        <v>1219</v>
      </c>
      <c r="I89" s="260" t="s">
        <v>609</v>
      </c>
      <c r="J89" s="260" t="s">
        <v>605</v>
      </c>
      <c r="K89" s="260" t="s">
        <v>606</v>
      </c>
      <c r="L89" s="260" t="s">
        <v>611</v>
      </c>
      <c r="M89" s="260">
        <v>3.75</v>
      </c>
      <c r="N89" s="260">
        <v>3</v>
      </c>
      <c r="O89" s="260"/>
      <c r="P89" s="260">
        <v>0.75</v>
      </c>
      <c r="Q89" s="260"/>
      <c r="R89" s="260">
        <f>SUM(R82:R88)</f>
        <v>0</v>
      </c>
      <c r="S89" s="260">
        <f>SUM(S82:S88)</f>
        <v>0</v>
      </c>
      <c r="T89" s="260">
        <f>SUM(T82:T88)</f>
        <v>0</v>
      </c>
    </row>
    <row r="90" spans="1:20" ht="12.75">
      <c r="A90" s="1828"/>
      <c r="B90" s="260">
        <v>8</v>
      </c>
      <c r="C90" s="1829">
        <v>69</v>
      </c>
      <c r="D90" s="1829">
        <v>7.2</v>
      </c>
      <c r="E90" s="1829">
        <v>1</v>
      </c>
      <c r="F90" s="260" t="s">
        <v>269</v>
      </c>
      <c r="G90" s="260" t="s">
        <v>612</v>
      </c>
      <c r="H90" s="260" t="s">
        <v>1219</v>
      </c>
      <c r="I90" s="260" t="s">
        <v>609</v>
      </c>
      <c r="J90" s="260" t="s">
        <v>605</v>
      </c>
      <c r="K90" s="260" t="s">
        <v>606</v>
      </c>
      <c r="L90" s="260" t="s">
        <v>611</v>
      </c>
      <c r="M90" s="260">
        <v>4.16</v>
      </c>
      <c r="N90" s="260">
        <v>3.33</v>
      </c>
      <c r="O90" s="260"/>
      <c r="P90" s="260">
        <v>0.83</v>
      </c>
      <c r="Q90" s="260"/>
      <c r="R90" s="260"/>
      <c r="S90" s="260"/>
      <c r="T90" s="260"/>
    </row>
    <row r="91" spans="1:20" ht="12.75">
      <c r="A91" s="265"/>
      <c r="B91" s="260">
        <v>9</v>
      </c>
      <c r="C91" s="1829">
        <v>79</v>
      </c>
      <c r="D91" s="1829">
        <v>5.6</v>
      </c>
      <c r="E91" s="1829">
        <v>1</v>
      </c>
      <c r="F91" s="260" t="s">
        <v>269</v>
      </c>
      <c r="G91" s="260" t="s">
        <v>608</v>
      </c>
      <c r="H91" s="260" t="s">
        <v>1219</v>
      </c>
      <c r="I91" s="260" t="s">
        <v>609</v>
      </c>
      <c r="J91" s="260" t="s">
        <v>605</v>
      </c>
      <c r="K91" s="260" t="s">
        <v>606</v>
      </c>
      <c r="L91" s="260" t="s">
        <v>611</v>
      </c>
      <c r="M91" s="260">
        <v>4.16</v>
      </c>
      <c r="N91" s="260">
        <v>3.33</v>
      </c>
      <c r="O91" s="260"/>
      <c r="P91" s="260">
        <v>0.83</v>
      </c>
      <c r="Q91" s="260"/>
      <c r="R91" s="260"/>
      <c r="S91" s="260"/>
      <c r="T91" s="260"/>
    </row>
    <row r="92" spans="1:20" ht="12.75">
      <c r="A92" s="265"/>
      <c r="B92" s="260">
        <v>10</v>
      </c>
      <c r="C92" s="1829">
        <v>97</v>
      </c>
      <c r="D92" s="1829">
        <v>21.3</v>
      </c>
      <c r="E92" s="1829">
        <v>1</v>
      </c>
      <c r="F92" s="260" t="s">
        <v>269</v>
      </c>
      <c r="G92" s="260" t="s">
        <v>608</v>
      </c>
      <c r="H92" s="260" t="s">
        <v>1219</v>
      </c>
      <c r="I92" s="260" t="s">
        <v>609</v>
      </c>
      <c r="J92" s="260" t="s">
        <v>605</v>
      </c>
      <c r="K92" s="260" t="s">
        <v>606</v>
      </c>
      <c r="L92" s="260" t="s">
        <v>611</v>
      </c>
      <c r="M92" s="260">
        <v>4.16</v>
      </c>
      <c r="N92" s="260">
        <v>3.33</v>
      </c>
      <c r="O92" s="260"/>
      <c r="P92" s="260">
        <v>0.83</v>
      </c>
      <c r="Q92" s="260"/>
      <c r="R92" s="260"/>
      <c r="S92" s="260"/>
      <c r="T92" s="260"/>
    </row>
    <row r="93" spans="1:20" ht="12.75">
      <c r="A93" s="260"/>
      <c r="B93" s="260">
        <v>11</v>
      </c>
      <c r="C93" s="1829">
        <v>69</v>
      </c>
      <c r="D93" s="1829">
        <v>4.2</v>
      </c>
      <c r="E93" s="1829">
        <v>1</v>
      </c>
      <c r="F93" s="260" t="s">
        <v>269</v>
      </c>
      <c r="G93" s="260" t="s">
        <v>608</v>
      </c>
      <c r="H93" s="260" t="s">
        <v>1219</v>
      </c>
      <c r="I93" s="260" t="s">
        <v>609</v>
      </c>
      <c r="J93" s="260" t="s">
        <v>605</v>
      </c>
      <c r="K93" s="260" t="s">
        <v>606</v>
      </c>
      <c r="L93" s="260" t="s">
        <v>611</v>
      </c>
      <c r="M93" s="260">
        <v>4.16</v>
      </c>
      <c r="N93" s="260">
        <v>3.33</v>
      </c>
      <c r="O93" s="260"/>
      <c r="P93" s="260">
        <v>0.83</v>
      </c>
      <c r="Q93" s="260"/>
      <c r="R93" s="260"/>
      <c r="S93" s="260"/>
      <c r="T93" s="260"/>
    </row>
    <row r="94" spans="1:20" ht="12.75">
      <c r="A94" s="260"/>
      <c r="B94" s="260">
        <v>12</v>
      </c>
      <c r="C94" s="1829">
        <v>96</v>
      </c>
      <c r="D94" s="1829">
        <v>9.1</v>
      </c>
      <c r="E94" s="1829">
        <v>0.8</v>
      </c>
      <c r="F94" s="260" t="s">
        <v>269</v>
      </c>
      <c r="G94" s="260" t="s">
        <v>608</v>
      </c>
      <c r="H94" s="260" t="s">
        <v>1219</v>
      </c>
      <c r="I94" s="260" t="s">
        <v>609</v>
      </c>
      <c r="J94" s="260" t="s">
        <v>605</v>
      </c>
      <c r="K94" s="260" t="s">
        <v>606</v>
      </c>
      <c r="L94" s="260" t="s">
        <v>611</v>
      </c>
      <c r="M94" s="260">
        <v>3.3</v>
      </c>
      <c r="N94" s="260">
        <v>2.64</v>
      </c>
      <c r="O94" s="260"/>
      <c r="P94" s="260">
        <v>0.66</v>
      </c>
      <c r="Q94" s="260"/>
      <c r="R94" s="260"/>
      <c r="S94" s="260"/>
      <c r="T94" s="260"/>
    </row>
    <row r="95" spans="1:20" ht="12.75">
      <c r="A95" s="280" t="s">
        <v>394</v>
      </c>
      <c r="B95" s="265"/>
      <c r="C95" s="265"/>
      <c r="D95" s="265"/>
      <c r="E95" s="1051">
        <f>SUM(E83:E94)</f>
        <v>11.700000000000001</v>
      </c>
      <c r="F95" s="265"/>
      <c r="G95" s="265"/>
      <c r="H95" s="265"/>
      <c r="I95" s="265"/>
      <c r="J95" s="265"/>
      <c r="K95" s="265"/>
      <c r="L95" s="265"/>
      <c r="M95" s="265">
        <f>SUM(M83:M94)</f>
        <v>48.64999999999999</v>
      </c>
      <c r="N95" s="265">
        <f>SUM(N83:N94)</f>
        <v>38.93999999999999</v>
      </c>
      <c r="O95" s="265">
        <f>SUM(O83:O94)</f>
        <v>0</v>
      </c>
      <c r="P95" s="265">
        <f>SUM(P83:P94)</f>
        <v>9.709999999999999</v>
      </c>
      <c r="Q95" s="265"/>
      <c r="R95" s="265">
        <f>SUM(R83:R94)</f>
        <v>0</v>
      </c>
      <c r="S95" s="265">
        <f>SUM(S83:S94)</f>
        <v>0</v>
      </c>
      <c r="T95" s="265">
        <f>SUM(T83:T94)</f>
        <v>0</v>
      </c>
    </row>
    <row r="96" spans="1:20" ht="12.75">
      <c r="A96" s="1051" t="s">
        <v>618</v>
      </c>
      <c r="B96" s="260">
        <v>1</v>
      </c>
      <c r="C96" s="260">
        <v>65</v>
      </c>
      <c r="D96" s="260">
        <v>8</v>
      </c>
      <c r="E96" s="260">
        <v>0.5</v>
      </c>
      <c r="F96" s="260" t="s">
        <v>602</v>
      </c>
      <c r="G96" s="260" t="s">
        <v>2013</v>
      </c>
      <c r="H96" s="260" t="s">
        <v>1219</v>
      </c>
      <c r="I96" s="260" t="s">
        <v>605</v>
      </c>
      <c r="J96" s="260" t="s">
        <v>605</v>
      </c>
      <c r="K96" s="260" t="s">
        <v>606</v>
      </c>
      <c r="L96" s="260" t="s">
        <v>2014</v>
      </c>
      <c r="M96" s="260">
        <v>2</v>
      </c>
      <c r="N96" s="260"/>
      <c r="O96" s="260">
        <v>1.6</v>
      </c>
      <c r="P96" s="260"/>
      <c r="Q96" s="260"/>
      <c r="R96" s="260">
        <v>0.4</v>
      </c>
      <c r="S96" s="260"/>
      <c r="T96" s="260"/>
    </row>
    <row r="97" spans="1:20" ht="12.75">
      <c r="A97" s="260"/>
      <c r="B97" s="260">
        <v>2</v>
      </c>
      <c r="C97" s="260">
        <v>59</v>
      </c>
      <c r="D97" s="260">
        <v>34.2</v>
      </c>
      <c r="E97" s="260">
        <v>0.5</v>
      </c>
      <c r="F97" s="260" t="s">
        <v>602</v>
      </c>
      <c r="G97" s="260" t="s">
        <v>2013</v>
      </c>
      <c r="H97" s="260" t="s">
        <v>1219</v>
      </c>
      <c r="I97" s="260" t="s">
        <v>605</v>
      </c>
      <c r="J97" s="260" t="s">
        <v>605</v>
      </c>
      <c r="K97" s="260" t="s">
        <v>606</v>
      </c>
      <c r="L97" s="260" t="s">
        <v>2014</v>
      </c>
      <c r="M97" s="260">
        <v>2</v>
      </c>
      <c r="N97" s="260"/>
      <c r="O97" s="260">
        <v>1.6</v>
      </c>
      <c r="P97" s="260"/>
      <c r="Q97" s="260"/>
      <c r="R97" s="260">
        <v>0.4</v>
      </c>
      <c r="S97" s="260"/>
      <c r="T97" s="260"/>
    </row>
    <row r="98" spans="1:20" ht="12.75">
      <c r="A98" s="260"/>
      <c r="B98" s="260">
        <v>3</v>
      </c>
      <c r="C98" s="260">
        <v>48</v>
      </c>
      <c r="D98" s="260">
        <v>9.3</v>
      </c>
      <c r="E98" s="260">
        <v>0.7</v>
      </c>
      <c r="F98" s="260" t="s">
        <v>602</v>
      </c>
      <c r="G98" s="260" t="s">
        <v>2015</v>
      </c>
      <c r="H98" s="260" t="s">
        <v>1219</v>
      </c>
      <c r="I98" s="260" t="s">
        <v>605</v>
      </c>
      <c r="J98" s="260" t="s">
        <v>605</v>
      </c>
      <c r="K98" s="260" t="s">
        <v>606</v>
      </c>
      <c r="L98" s="260" t="s">
        <v>2014</v>
      </c>
      <c r="M98" s="260">
        <v>2.8</v>
      </c>
      <c r="N98" s="260"/>
      <c r="O98" s="260">
        <v>2.24</v>
      </c>
      <c r="P98" s="260"/>
      <c r="Q98" s="260"/>
      <c r="R98" s="260">
        <v>0.56</v>
      </c>
      <c r="S98" s="260"/>
      <c r="T98" s="260"/>
    </row>
    <row r="99" spans="1:20" ht="12.75">
      <c r="A99" s="280" t="s">
        <v>394</v>
      </c>
      <c r="B99" s="260"/>
      <c r="C99" s="260"/>
      <c r="D99" s="260"/>
      <c r="E99" s="1051">
        <f>E96+E97+E98</f>
        <v>1.7</v>
      </c>
      <c r="F99" s="265"/>
      <c r="G99" s="265"/>
      <c r="H99" s="265"/>
      <c r="I99" s="265"/>
      <c r="J99" s="265"/>
      <c r="K99" s="265"/>
      <c r="L99" s="265"/>
      <c r="M99" s="1049">
        <f aca="true" t="shared" si="2" ref="M99:T99">M96+M97+M98</f>
        <v>6.8</v>
      </c>
      <c r="N99" s="1049">
        <f t="shared" si="2"/>
        <v>0</v>
      </c>
      <c r="O99" s="1049">
        <f t="shared" si="2"/>
        <v>5.44</v>
      </c>
      <c r="P99" s="1049">
        <f t="shared" si="2"/>
        <v>0</v>
      </c>
      <c r="Q99" s="1049">
        <f t="shared" si="2"/>
        <v>0</v>
      </c>
      <c r="R99" s="1049">
        <f t="shared" si="2"/>
        <v>1.36</v>
      </c>
      <c r="S99" s="1049">
        <f t="shared" si="2"/>
        <v>0</v>
      </c>
      <c r="T99" s="1049">
        <f t="shared" si="2"/>
        <v>0</v>
      </c>
    </row>
    <row r="100" spans="1:20" ht="12.75">
      <c r="A100" s="269" t="s">
        <v>621</v>
      </c>
      <c r="B100" s="269"/>
      <c r="C100" s="269"/>
      <c r="D100" s="269"/>
      <c r="E100" s="269">
        <f>E99+E95+E82+E65+E53+E51+E35+E19</f>
        <v>66.5</v>
      </c>
      <c r="F100" s="269"/>
      <c r="G100" s="269"/>
      <c r="H100" s="269"/>
      <c r="I100" s="269"/>
      <c r="J100" s="269"/>
      <c r="K100" s="269"/>
      <c r="L100" s="269"/>
      <c r="M100" s="1212">
        <f>M99+M95+M82+M65+M53+M51+M35+M19</f>
        <v>236.91999999999996</v>
      </c>
      <c r="N100" s="1212">
        <f>N95+N82+N65+N53+N51+N35</f>
        <v>182.14</v>
      </c>
      <c r="O100" s="1212">
        <f>O99+O82+O53+O51+O19</f>
        <v>15.92</v>
      </c>
      <c r="P100" s="269" t="s">
        <v>589</v>
      </c>
      <c r="Q100" s="269" t="e">
        <f>#REF!+Q99+Q95+Q82+Q65+Q53+Q51+Q35+Q19</f>
        <v>#REF!</v>
      </c>
      <c r="R100" s="269" t="e">
        <f>#REF!+R99+R95+R82+R65+R53+R51+R35+R19</f>
        <v>#REF!</v>
      </c>
      <c r="S100" s="269" t="e">
        <f>#REF!+S99+S95+S82+S65+S53+S51+S35+S19</f>
        <v>#REF!</v>
      </c>
      <c r="T100" s="269" t="e">
        <f>#REF!+T99+T95+T82+T65+T53+T51+T35+T19</f>
        <v>#REF!</v>
      </c>
    </row>
    <row r="101" spans="1:20" ht="27.75" customHeight="1">
      <c r="A101" s="2057" t="s">
        <v>622</v>
      </c>
      <c r="B101" s="2058"/>
      <c r="C101" s="2058"/>
      <c r="D101" s="2058"/>
      <c r="E101" s="2058"/>
      <c r="F101" s="2058"/>
      <c r="G101" s="2058"/>
      <c r="H101" s="2058"/>
      <c r="I101" s="2058"/>
      <c r="J101" s="2058"/>
      <c r="K101" s="2058"/>
      <c r="L101" s="2058"/>
      <c r="M101" s="2058"/>
      <c r="N101" s="2058"/>
      <c r="O101" s="2058"/>
      <c r="P101" s="2058"/>
      <c r="Q101" s="2058"/>
      <c r="R101" s="2058"/>
      <c r="S101" s="2058"/>
      <c r="T101" s="2059"/>
    </row>
    <row r="102" spans="1:20" ht="18" customHeight="1">
      <c r="A102" s="265" t="s">
        <v>603</v>
      </c>
      <c r="B102" s="260">
        <v>1</v>
      </c>
      <c r="C102" s="260">
        <v>65</v>
      </c>
      <c r="D102" s="260">
        <v>14.1</v>
      </c>
      <c r="E102" s="260">
        <v>0.7</v>
      </c>
      <c r="F102" s="260" t="s">
        <v>602</v>
      </c>
      <c r="G102" s="260" t="s">
        <v>2016</v>
      </c>
      <c r="H102" s="260" t="s">
        <v>1219</v>
      </c>
      <c r="I102" s="260" t="s">
        <v>605</v>
      </c>
      <c r="J102" s="260" t="s">
        <v>605</v>
      </c>
      <c r="K102" s="260" t="s">
        <v>623</v>
      </c>
      <c r="L102" s="260" t="s">
        <v>624</v>
      </c>
      <c r="M102" s="260">
        <v>0.7</v>
      </c>
      <c r="N102" s="260"/>
      <c r="O102" s="260">
        <v>0.7</v>
      </c>
      <c r="P102" s="260"/>
      <c r="Q102" s="260"/>
      <c r="R102" s="260"/>
      <c r="S102" s="260"/>
      <c r="T102" s="260"/>
    </row>
    <row r="103" spans="1:20" ht="18" customHeight="1">
      <c r="A103" s="265"/>
      <c r="B103" s="260">
        <v>2</v>
      </c>
      <c r="C103" s="260">
        <v>65</v>
      </c>
      <c r="D103" s="260">
        <v>11.1</v>
      </c>
      <c r="E103" s="260">
        <v>1</v>
      </c>
      <c r="F103" s="260" t="s">
        <v>602</v>
      </c>
      <c r="G103" s="260" t="s">
        <v>2016</v>
      </c>
      <c r="H103" s="260" t="s">
        <v>1219</v>
      </c>
      <c r="I103" s="260" t="s">
        <v>605</v>
      </c>
      <c r="J103" s="260" t="s">
        <v>605</v>
      </c>
      <c r="K103" s="260" t="s">
        <v>623</v>
      </c>
      <c r="L103" s="260" t="s">
        <v>624</v>
      </c>
      <c r="M103" s="260">
        <v>1</v>
      </c>
      <c r="N103" s="260"/>
      <c r="O103" s="260">
        <v>1</v>
      </c>
      <c r="P103" s="260"/>
      <c r="Q103" s="260"/>
      <c r="R103" s="260"/>
      <c r="S103" s="260"/>
      <c r="T103" s="260"/>
    </row>
    <row r="104" spans="1:20" ht="18" customHeight="1">
      <c r="A104" s="280" t="s">
        <v>394</v>
      </c>
      <c r="B104" s="1842"/>
      <c r="C104" s="1842"/>
      <c r="D104" s="1842"/>
      <c r="E104" s="1842">
        <f>E103+E102</f>
        <v>1.7</v>
      </c>
      <c r="F104" s="1842"/>
      <c r="G104" s="1842"/>
      <c r="H104" s="1843"/>
      <c r="I104" s="1842"/>
      <c r="J104" s="1842"/>
      <c r="K104" s="1842"/>
      <c r="L104" s="1842"/>
      <c r="M104" s="1842">
        <f>M103+M102</f>
        <v>1.7</v>
      </c>
      <c r="N104" s="1842">
        <f aca="true" t="shared" si="3" ref="N104:T104">N103+N102</f>
        <v>0</v>
      </c>
      <c r="O104" s="1842">
        <f t="shared" si="3"/>
        <v>1.7</v>
      </c>
      <c r="P104" s="1842">
        <f t="shared" si="3"/>
        <v>0</v>
      </c>
      <c r="Q104" s="1842">
        <f t="shared" si="3"/>
        <v>0</v>
      </c>
      <c r="R104" s="1842">
        <f t="shared" si="3"/>
        <v>0</v>
      </c>
      <c r="S104" s="1842">
        <f t="shared" si="3"/>
        <v>0</v>
      </c>
      <c r="T104" s="1842">
        <f t="shared" si="3"/>
        <v>0</v>
      </c>
    </row>
    <row r="105" spans="1:20" ht="13.5" customHeight="1">
      <c r="A105" s="1841"/>
      <c r="B105" s="1842"/>
      <c r="C105" s="1842"/>
      <c r="D105" s="1842"/>
      <c r="E105" s="1842"/>
      <c r="F105" s="1842"/>
      <c r="G105" s="1842"/>
      <c r="H105" s="1843"/>
      <c r="I105" s="1842"/>
      <c r="J105" s="1842"/>
      <c r="K105" s="1842"/>
      <c r="L105" s="1842"/>
      <c r="M105" s="1842"/>
      <c r="N105" s="1842"/>
      <c r="O105" s="1842"/>
      <c r="P105" s="1842"/>
      <c r="Q105" s="1842"/>
      <c r="R105" s="1842"/>
      <c r="S105" s="1842"/>
      <c r="T105" s="1844"/>
    </row>
    <row r="106" spans="1:20" ht="12.75">
      <c r="A106" s="1051" t="s">
        <v>614</v>
      </c>
      <c r="B106" s="260">
        <v>1</v>
      </c>
      <c r="C106" s="260">
        <v>33</v>
      </c>
      <c r="D106" s="260">
        <v>2.2</v>
      </c>
      <c r="E106" s="260">
        <v>0.8</v>
      </c>
      <c r="F106" s="260" t="s">
        <v>602</v>
      </c>
      <c r="G106" s="260" t="s">
        <v>2016</v>
      </c>
      <c r="H106" s="260" t="s">
        <v>1219</v>
      </c>
      <c r="I106" s="260" t="s">
        <v>605</v>
      </c>
      <c r="J106" s="260" t="s">
        <v>605</v>
      </c>
      <c r="K106" s="260" t="s">
        <v>623</v>
      </c>
      <c r="L106" s="260" t="s">
        <v>2017</v>
      </c>
      <c r="M106" s="260">
        <v>0.8</v>
      </c>
      <c r="N106" s="260"/>
      <c r="O106" s="260">
        <v>0.16</v>
      </c>
      <c r="P106" s="260"/>
      <c r="Q106" s="260"/>
      <c r="R106" s="260">
        <v>0.64</v>
      </c>
      <c r="S106" s="260"/>
      <c r="T106" s="260"/>
    </row>
    <row r="107" spans="1:20" ht="12.75">
      <c r="A107" s="1828"/>
      <c r="B107" s="260">
        <v>2</v>
      </c>
      <c r="C107" s="260">
        <v>33</v>
      </c>
      <c r="D107" s="260">
        <v>2.3</v>
      </c>
      <c r="E107" s="260">
        <v>1</v>
      </c>
      <c r="F107" s="260" t="s">
        <v>602</v>
      </c>
      <c r="G107" s="260" t="s">
        <v>2016</v>
      </c>
      <c r="H107" s="260" t="s">
        <v>1219</v>
      </c>
      <c r="I107" s="260" t="s">
        <v>605</v>
      </c>
      <c r="J107" s="260" t="s">
        <v>605</v>
      </c>
      <c r="K107" s="260" t="s">
        <v>623</v>
      </c>
      <c r="L107" s="260" t="s">
        <v>2017</v>
      </c>
      <c r="M107" s="260">
        <v>1</v>
      </c>
      <c r="N107" s="260"/>
      <c r="O107" s="260">
        <v>0.2</v>
      </c>
      <c r="P107" s="260"/>
      <c r="Q107" s="260"/>
      <c r="R107" s="260">
        <v>0.8</v>
      </c>
      <c r="S107" s="260"/>
      <c r="T107" s="260"/>
    </row>
    <row r="108" spans="1:20" ht="12.75">
      <c r="A108" s="1828"/>
      <c r="B108" s="260">
        <v>3</v>
      </c>
      <c r="C108" s="260">
        <v>33</v>
      </c>
      <c r="D108" s="260">
        <v>2.4</v>
      </c>
      <c r="E108" s="260">
        <v>1</v>
      </c>
      <c r="F108" s="260" t="s">
        <v>602</v>
      </c>
      <c r="G108" s="260" t="s">
        <v>2016</v>
      </c>
      <c r="H108" s="260" t="s">
        <v>1219</v>
      </c>
      <c r="I108" s="260" t="s">
        <v>605</v>
      </c>
      <c r="J108" s="260" t="s">
        <v>605</v>
      </c>
      <c r="K108" s="260" t="s">
        <v>623</v>
      </c>
      <c r="L108" s="260" t="s">
        <v>2017</v>
      </c>
      <c r="M108" s="260">
        <v>1</v>
      </c>
      <c r="N108" s="260"/>
      <c r="O108" s="260">
        <v>0.2</v>
      </c>
      <c r="P108" s="260"/>
      <c r="Q108" s="260"/>
      <c r="R108" s="260">
        <v>0.8</v>
      </c>
      <c r="S108" s="260"/>
      <c r="T108" s="260"/>
    </row>
    <row r="109" spans="1:20" ht="12.75">
      <c r="A109" s="1828"/>
      <c r="B109" s="260">
        <v>4</v>
      </c>
      <c r="C109" s="260">
        <v>33</v>
      </c>
      <c r="D109" s="260">
        <v>2.5</v>
      </c>
      <c r="E109" s="260">
        <v>0.5</v>
      </c>
      <c r="F109" s="260" t="s">
        <v>602</v>
      </c>
      <c r="G109" s="260" t="s">
        <v>2016</v>
      </c>
      <c r="H109" s="260" t="s">
        <v>1219</v>
      </c>
      <c r="I109" s="260" t="s">
        <v>605</v>
      </c>
      <c r="J109" s="260" t="s">
        <v>605</v>
      </c>
      <c r="K109" s="260" t="s">
        <v>623</v>
      </c>
      <c r="L109" s="260" t="s">
        <v>2017</v>
      </c>
      <c r="M109" s="260">
        <v>0.5</v>
      </c>
      <c r="N109" s="260"/>
      <c r="O109" s="260">
        <v>0.1</v>
      </c>
      <c r="P109" s="260"/>
      <c r="Q109" s="260"/>
      <c r="R109" s="260">
        <v>0.4</v>
      </c>
      <c r="S109" s="260"/>
      <c r="T109" s="260"/>
    </row>
    <row r="110" spans="1:20" ht="12.75">
      <c r="A110" s="1828"/>
      <c r="B110" s="260">
        <v>5</v>
      </c>
      <c r="C110" s="260">
        <v>33</v>
      </c>
      <c r="D110" s="260">
        <v>10.4</v>
      </c>
      <c r="E110" s="260">
        <v>0.6</v>
      </c>
      <c r="F110" s="260" t="s">
        <v>602</v>
      </c>
      <c r="G110" s="260" t="s">
        <v>2016</v>
      </c>
      <c r="H110" s="260" t="s">
        <v>1219</v>
      </c>
      <c r="I110" s="260" t="s">
        <v>605</v>
      </c>
      <c r="J110" s="260" t="s">
        <v>605</v>
      </c>
      <c r="K110" s="260" t="s">
        <v>623</v>
      </c>
      <c r="L110" s="260" t="s">
        <v>2017</v>
      </c>
      <c r="M110" s="260">
        <v>0.6</v>
      </c>
      <c r="N110" s="260"/>
      <c r="O110" s="260">
        <v>0.12</v>
      </c>
      <c r="P110" s="260"/>
      <c r="Q110" s="260"/>
      <c r="R110" s="260">
        <v>0.48</v>
      </c>
      <c r="S110" s="260"/>
      <c r="T110" s="260"/>
    </row>
    <row r="111" spans="1:20" ht="12.75">
      <c r="A111" s="1828"/>
      <c r="B111" s="260">
        <v>6</v>
      </c>
      <c r="C111" s="260">
        <v>33</v>
      </c>
      <c r="D111" s="260">
        <v>10.5</v>
      </c>
      <c r="E111" s="260">
        <v>0.9</v>
      </c>
      <c r="F111" s="260" t="s">
        <v>602</v>
      </c>
      <c r="G111" s="260" t="s">
        <v>2016</v>
      </c>
      <c r="H111" s="260" t="s">
        <v>1219</v>
      </c>
      <c r="I111" s="260" t="s">
        <v>605</v>
      </c>
      <c r="J111" s="260" t="s">
        <v>605</v>
      </c>
      <c r="K111" s="260" t="s">
        <v>623</v>
      </c>
      <c r="L111" s="260" t="s">
        <v>2017</v>
      </c>
      <c r="M111" s="260">
        <v>0.9</v>
      </c>
      <c r="N111" s="260"/>
      <c r="O111" s="260">
        <v>0.18</v>
      </c>
      <c r="P111" s="260"/>
      <c r="Q111" s="260"/>
      <c r="R111" s="260">
        <v>0.72</v>
      </c>
      <c r="S111" s="260"/>
      <c r="T111" s="260"/>
    </row>
    <row r="112" spans="1:20" ht="12.75">
      <c r="A112" s="1828"/>
      <c r="B112" s="260">
        <v>7</v>
      </c>
      <c r="C112" s="260">
        <v>38</v>
      </c>
      <c r="D112" s="260">
        <v>8.1</v>
      </c>
      <c r="E112" s="260">
        <v>1</v>
      </c>
      <c r="F112" s="260" t="s">
        <v>269</v>
      </c>
      <c r="G112" s="260" t="s">
        <v>2000</v>
      </c>
      <c r="H112" s="260" t="s">
        <v>1219</v>
      </c>
      <c r="I112" s="260" t="s">
        <v>605</v>
      </c>
      <c r="J112" s="260" t="s">
        <v>605</v>
      </c>
      <c r="K112" s="260" t="s">
        <v>623</v>
      </c>
      <c r="L112" s="260" t="s">
        <v>2018</v>
      </c>
      <c r="M112" s="260">
        <v>1</v>
      </c>
      <c r="N112" s="260"/>
      <c r="O112" s="260">
        <v>0.6</v>
      </c>
      <c r="P112" s="260">
        <v>0.4</v>
      </c>
      <c r="Q112" s="260"/>
      <c r="R112" s="260"/>
      <c r="S112" s="260"/>
      <c r="T112" s="260"/>
    </row>
    <row r="113" spans="1:20" ht="12.75">
      <c r="A113" s="1828"/>
      <c r="B113" s="260">
        <v>8</v>
      </c>
      <c r="C113" s="260">
        <v>47</v>
      </c>
      <c r="D113" s="260">
        <v>12.2</v>
      </c>
      <c r="E113" s="260">
        <v>1</v>
      </c>
      <c r="F113" s="260" t="s">
        <v>269</v>
      </c>
      <c r="G113" s="260" t="s">
        <v>608</v>
      </c>
      <c r="H113" s="260" t="s">
        <v>1219</v>
      </c>
      <c r="I113" s="260" t="s">
        <v>605</v>
      </c>
      <c r="J113" s="260" t="s">
        <v>605</v>
      </c>
      <c r="K113" s="260" t="s">
        <v>623</v>
      </c>
      <c r="L113" s="260" t="s">
        <v>2019</v>
      </c>
      <c r="M113" s="260">
        <v>1</v>
      </c>
      <c r="N113" s="260"/>
      <c r="O113" s="260">
        <v>1</v>
      </c>
      <c r="P113" s="260"/>
      <c r="Q113" s="260"/>
      <c r="R113" s="260"/>
      <c r="S113" s="260"/>
      <c r="T113" s="260"/>
    </row>
    <row r="114" spans="1:20" ht="12.75">
      <c r="A114" s="1828"/>
      <c r="B114" s="260">
        <v>9</v>
      </c>
      <c r="C114" s="260">
        <v>42</v>
      </c>
      <c r="D114" s="260">
        <v>2.1</v>
      </c>
      <c r="E114" s="260">
        <v>0.8</v>
      </c>
      <c r="F114" s="260" t="s">
        <v>306</v>
      </c>
      <c r="G114" s="260" t="s">
        <v>2016</v>
      </c>
      <c r="H114" s="260" t="s">
        <v>1219</v>
      </c>
      <c r="I114" s="260" t="s">
        <v>605</v>
      </c>
      <c r="J114" s="260" t="s">
        <v>605</v>
      </c>
      <c r="K114" s="260" t="s">
        <v>623</v>
      </c>
      <c r="L114" s="260" t="s">
        <v>2017</v>
      </c>
      <c r="M114" s="260">
        <v>0.8</v>
      </c>
      <c r="N114" s="260"/>
      <c r="O114" s="260">
        <v>0.16</v>
      </c>
      <c r="P114" s="260"/>
      <c r="Q114" s="260"/>
      <c r="R114" s="260">
        <v>0.64</v>
      </c>
      <c r="S114" s="260"/>
      <c r="T114" s="260"/>
    </row>
    <row r="115" spans="1:20" ht="12.75">
      <c r="A115" s="1828"/>
      <c r="B115" s="260">
        <v>10</v>
      </c>
      <c r="C115" s="260">
        <v>42</v>
      </c>
      <c r="D115" s="260">
        <v>2.2</v>
      </c>
      <c r="E115" s="260">
        <v>0.9</v>
      </c>
      <c r="F115" s="260" t="s">
        <v>306</v>
      </c>
      <c r="G115" s="260" t="s">
        <v>2016</v>
      </c>
      <c r="H115" s="260" t="s">
        <v>1219</v>
      </c>
      <c r="I115" s="260" t="s">
        <v>605</v>
      </c>
      <c r="J115" s="260" t="s">
        <v>605</v>
      </c>
      <c r="K115" s="260" t="s">
        <v>623</v>
      </c>
      <c r="L115" s="260" t="s">
        <v>2017</v>
      </c>
      <c r="M115" s="260">
        <v>0.9</v>
      </c>
      <c r="N115" s="260"/>
      <c r="O115" s="260">
        <v>0.18</v>
      </c>
      <c r="P115" s="260"/>
      <c r="Q115" s="260"/>
      <c r="R115" s="260">
        <v>0.72</v>
      </c>
      <c r="S115" s="260"/>
      <c r="T115" s="260"/>
    </row>
    <row r="116" spans="1:20" ht="12.75">
      <c r="A116" s="1828"/>
      <c r="B116" s="260">
        <v>11</v>
      </c>
      <c r="C116" s="260">
        <v>42</v>
      </c>
      <c r="D116" s="260">
        <v>2.3</v>
      </c>
      <c r="E116" s="260">
        <v>0.6</v>
      </c>
      <c r="F116" s="260" t="s">
        <v>306</v>
      </c>
      <c r="G116" s="260" t="s">
        <v>2016</v>
      </c>
      <c r="H116" s="260" t="s">
        <v>1219</v>
      </c>
      <c r="I116" s="260" t="s">
        <v>605</v>
      </c>
      <c r="J116" s="260" t="s">
        <v>605</v>
      </c>
      <c r="K116" s="260" t="s">
        <v>623</v>
      </c>
      <c r="L116" s="260" t="s">
        <v>2017</v>
      </c>
      <c r="M116" s="260">
        <v>0.6</v>
      </c>
      <c r="N116" s="260"/>
      <c r="O116" s="260">
        <v>0.12</v>
      </c>
      <c r="P116" s="260"/>
      <c r="Q116" s="260"/>
      <c r="R116" s="260">
        <v>0.48</v>
      </c>
      <c r="S116" s="260"/>
      <c r="T116" s="260"/>
    </row>
    <row r="117" spans="1:20" ht="12.75">
      <c r="A117" s="1828"/>
      <c r="B117" s="260">
        <v>12</v>
      </c>
      <c r="C117" s="260">
        <v>104</v>
      </c>
      <c r="D117" s="260">
        <v>17.5</v>
      </c>
      <c r="E117" s="260">
        <v>1</v>
      </c>
      <c r="F117" s="260" t="s">
        <v>602</v>
      </c>
      <c r="G117" s="260" t="s">
        <v>2016</v>
      </c>
      <c r="H117" s="260" t="s">
        <v>1219</v>
      </c>
      <c r="I117" s="260" t="s">
        <v>605</v>
      </c>
      <c r="J117" s="260" t="s">
        <v>605</v>
      </c>
      <c r="K117" s="260" t="s">
        <v>623</v>
      </c>
      <c r="L117" s="260" t="s">
        <v>630</v>
      </c>
      <c r="M117" s="260">
        <v>1</v>
      </c>
      <c r="N117" s="260"/>
      <c r="O117" s="260">
        <v>0.8</v>
      </c>
      <c r="P117" s="260"/>
      <c r="Q117" s="260"/>
      <c r="R117" s="260">
        <v>0.2</v>
      </c>
      <c r="S117" s="260"/>
      <c r="T117" s="260"/>
    </row>
    <row r="118" spans="1:20" ht="12.75">
      <c r="A118" s="1828"/>
      <c r="B118" s="260">
        <v>13</v>
      </c>
      <c r="C118" s="260">
        <v>104</v>
      </c>
      <c r="D118" s="260">
        <v>17.6</v>
      </c>
      <c r="E118" s="260">
        <v>0.7</v>
      </c>
      <c r="F118" s="260" t="s">
        <v>602</v>
      </c>
      <c r="G118" s="260" t="s">
        <v>2016</v>
      </c>
      <c r="H118" s="260" t="s">
        <v>1219</v>
      </c>
      <c r="I118" s="260" t="s">
        <v>605</v>
      </c>
      <c r="J118" s="260" t="s">
        <v>605</v>
      </c>
      <c r="K118" s="260" t="s">
        <v>623</v>
      </c>
      <c r="L118" s="260" t="s">
        <v>630</v>
      </c>
      <c r="M118" s="260">
        <v>0.7</v>
      </c>
      <c r="N118" s="260"/>
      <c r="O118" s="260">
        <v>0.56</v>
      </c>
      <c r="P118" s="260"/>
      <c r="Q118" s="260"/>
      <c r="R118" s="260">
        <v>0.14</v>
      </c>
      <c r="S118" s="260"/>
      <c r="T118" s="260"/>
    </row>
    <row r="119" spans="1:20" ht="12.75">
      <c r="A119" s="1828"/>
      <c r="B119" s="260">
        <v>14</v>
      </c>
      <c r="C119" s="260">
        <v>104</v>
      </c>
      <c r="D119" s="260">
        <v>17.7</v>
      </c>
      <c r="E119" s="260">
        <v>0.6</v>
      </c>
      <c r="F119" s="260" t="s">
        <v>602</v>
      </c>
      <c r="G119" s="260" t="s">
        <v>2016</v>
      </c>
      <c r="H119" s="260" t="s">
        <v>1219</v>
      </c>
      <c r="I119" s="260" t="s">
        <v>605</v>
      </c>
      <c r="J119" s="260" t="s">
        <v>605</v>
      </c>
      <c r="K119" s="260" t="s">
        <v>623</v>
      </c>
      <c r="L119" s="260" t="s">
        <v>630</v>
      </c>
      <c r="M119" s="260">
        <v>0.6</v>
      </c>
      <c r="N119" s="260"/>
      <c r="O119" s="260">
        <v>0.48</v>
      </c>
      <c r="P119" s="260"/>
      <c r="Q119" s="260"/>
      <c r="R119" s="260">
        <v>0.12</v>
      </c>
      <c r="S119" s="260"/>
      <c r="T119" s="260"/>
    </row>
    <row r="120" spans="1:20" ht="12.75">
      <c r="A120" s="260"/>
      <c r="B120" s="260">
        <v>15</v>
      </c>
      <c r="C120" s="260">
        <v>104</v>
      </c>
      <c r="D120" s="260">
        <v>17.8</v>
      </c>
      <c r="E120" s="260">
        <v>1</v>
      </c>
      <c r="F120" s="260" t="s">
        <v>602</v>
      </c>
      <c r="G120" s="260" t="s">
        <v>2016</v>
      </c>
      <c r="H120" s="260" t="s">
        <v>1219</v>
      </c>
      <c r="I120" s="260" t="s">
        <v>605</v>
      </c>
      <c r="J120" s="260" t="s">
        <v>605</v>
      </c>
      <c r="K120" s="260" t="s">
        <v>623</v>
      </c>
      <c r="L120" s="260" t="s">
        <v>630</v>
      </c>
      <c r="M120" s="260">
        <v>1</v>
      </c>
      <c r="N120" s="260"/>
      <c r="O120" s="260">
        <v>0.8</v>
      </c>
      <c r="P120" s="260"/>
      <c r="Q120" s="260"/>
      <c r="R120" s="260">
        <v>0.2</v>
      </c>
      <c r="S120" s="260"/>
      <c r="T120" s="260"/>
    </row>
    <row r="121" spans="1:20" ht="12.75">
      <c r="A121" s="260"/>
      <c r="B121" s="260">
        <v>16</v>
      </c>
      <c r="C121" s="260">
        <v>104</v>
      </c>
      <c r="D121" s="260">
        <v>17.9</v>
      </c>
      <c r="E121" s="260">
        <v>1</v>
      </c>
      <c r="F121" s="260" t="s">
        <v>602</v>
      </c>
      <c r="G121" s="260" t="s">
        <v>2016</v>
      </c>
      <c r="H121" s="260" t="s">
        <v>1219</v>
      </c>
      <c r="I121" s="260" t="s">
        <v>605</v>
      </c>
      <c r="J121" s="260" t="s">
        <v>605</v>
      </c>
      <c r="K121" s="260" t="s">
        <v>623</v>
      </c>
      <c r="L121" s="260" t="s">
        <v>630</v>
      </c>
      <c r="M121" s="260">
        <v>1</v>
      </c>
      <c r="N121" s="260"/>
      <c r="O121" s="260">
        <v>0.8</v>
      </c>
      <c r="P121" s="260"/>
      <c r="Q121" s="260"/>
      <c r="R121" s="260">
        <v>0.2</v>
      </c>
      <c r="S121" s="260"/>
      <c r="T121" s="260"/>
    </row>
    <row r="122" spans="1:20" ht="12.75">
      <c r="A122" s="260"/>
      <c r="B122" s="260">
        <v>17</v>
      </c>
      <c r="C122" s="260">
        <v>60</v>
      </c>
      <c r="D122" s="260">
        <v>2.3</v>
      </c>
      <c r="E122" s="260">
        <v>0.9</v>
      </c>
      <c r="F122" s="260" t="s">
        <v>602</v>
      </c>
      <c r="G122" s="260" t="s">
        <v>2016</v>
      </c>
      <c r="H122" s="260" t="s">
        <v>1219</v>
      </c>
      <c r="I122" s="260" t="s">
        <v>605</v>
      </c>
      <c r="J122" s="260" t="s">
        <v>605</v>
      </c>
      <c r="K122" s="260" t="s">
        <v>623</v>
      </c>
      <c r="L122" s="260" t="s">
        <v>922</v>
      </c>
      <c r="M122" s="260">
        <v>0.9</v>
      </c>
      <c r="N122" s="260"/>
      <c r="O122" s="260"/>
      <c r="P122" s="260"/>
      <c r="Q122" s="260"/>
      <c r="R122" s="260">
        <v>0.9</v>
      </c>
      <c r="S122" s="260"/>
      <c r="T122" s="260"/>
    </row>
    <row r="123" spans="1:20" ht="12.75">
      <c r="A123" s="265"/>
      <c r="B123" s="260">
        <v>18</v>
      </c>
      <c r="C123" s="260">
        <v>60</v>
      </c>
      <c r="D123" s="260">
        <v>2.4</v>
      </c>
      <c r="E123" s="260">
        <v>0.7</v>
      </c>
      <c r="F123" s="260" t="s">
        <v>602</v>
      </c>
      <c r="G123" s="260" t="s">
        <v>2016</v>
      </c>
      <c r="H123" s="260" t="s">
        <v>1219</v>
      </c>
      <c r="I123" s="260" t="s">
        <v>605</v>
      </c>
      <c r="J123" s="260" t="s">
        <v>605</v>
      </c>
      <c r="K123" s="260" t="s">
        <v>623</v>
      </c>
      <c r="L123" s="260" t="s">
        <v>2020</v>
      </c>
      <c r="M123" s="260">
        <v>0.7</v>
      </c>
      <c r="N123" s="260"/>
      <c r="O123" s="260"/>
      <c r="P123" s="260"/>
      <c r="Q123" s="260"/>
      <c r="R123" s="260">
        <v>0.7</v>
      </c>
      <c r="S123" s="260"/>
      <c r="T123" s="260"/>
    </row>
    <row r="124" spans="1:20" ht="12.75">
      <c r="A124" s="260"/>
      <c r="B124" s="260">
        <v>19</v>
      </c>
      <c r="C124" s="260">
        <v>60</v>
      </c>
      <c r="D124" s="260">
        <v>2.5</v>
      </c>
      <c r="E124" s="260">
        <v>0.9</v>
      </c>
      <c r="F124" s="260" t="s">
        <v>306</v>
      </c>
      <c r="G124" s="260" t="s">
        <v>2016</v>
      </c>
      <c r="H124" s="260" t="s">
        <v>1219</v>
      </c>
      <c r="I124" s="260" t="s">
        <v>605</v>
      </c>
      <c r="J124" s="260" t="s">
        <v>605</v>
      </c>
      <c r="K124" s="260" t="s">
        <v>623</v>
      </c>
      <c r="L124" s="260" t="s">
        <v>2020</v>
      </c>
      <c r="M124" s="260">
        <v>0.9</v>
      </c>
      <c r="N124" s="260"/>
      <c r="O124" s="260"/>
      <c r="P124" s="260"/>
      <c r="Q124" s="260"/>
      <c r="R124" s="260">
        <v>0.9</v>
      </c>
      <c r="S124" s="260"/>
      <c r="T124" s="260"/>
    </row>
    <row r="125" spans="1:20" ht="12.75">
      <c r="A125" s="260"/>
      <c r="B125" s="260">
        <v>20</v>
      </c>
      <c r="C125" s="260">
        <v>33</v>
      </c>
      <c r="D125" s="260">
        <v>10.2</v>
      </c>
      <c r="E125" s="260">
        <v>1</v>
      </c>
      <c r="F125" s="260" t="s">
        <v>602</v>
      </c>
      <c r="G125" s="260" t="s">
        <v>2016</v>
      </c>
      <c r="H125" s="260" t="s">
        <v>1219</v>
      </c>
      <c r="I125" s="260" t="s">
        <v>605</v>
      </c>
      <c r="J125" s="260" t="s">
        <v>605</v>
      </c>
      <c r="K125" s="260" t="s">
        <v>623</v>
      </c>
      <c r="L125" s="260" t="s">
        <v>2017</v>
      </c>
      <c r="M125" s="260">
        <v>1</v>
      </c>
      <c r="N125" s="260"/>
      <c r="O125" s="260">
        <v>0.2</v>
      </c>
      <c r="P125" s="260"/>
      <c r="Q125" s="260"/>
      <c r="R125" s="260">
        <v>0.8</v>
      </c>
      <c r="S125" s="260"/>
      <c r="T125" s="260"/>
    </row>
    <row r="126" spans="1:20" ht="12.75">
      <c r="A126" s="265"/>
      <c r="B126" s="260">
        <v>21</v>
      </c>
      <c r="C126" s="260">
        <v>104</v>
      </c>
      <c r="D126" s="260">
        <v>24.2</v>
      </c>
      <c r="E126" s="260">
        <v>0.7</v>
      </c>
      <c r="F126" s="260" t="s">
        <v>306</v>
      </c>
      <c r="G126" s="260" t="s">
        <v>2016</v>
      </c>
      <c r="H126" s="260" t="s">
        <v>1219</v>
      </c>
      <c r="I126" s="260" t="s">
        <v>605</v>
      </c>
      <c r="J126" s="260" t="s">
        <v>605</v>
      </c>
      <c r="K126" s="260" t="s">
        <v>623</v>
      </c>
      <c r="L126" s="260" t="s">
        <v>625</v>
      </c>
      <c r="M126" s="260">
        <v>0.7</v>
      </c>
      <c r="N126" s="260"/>
      <c r="O126" s="260">
        <v>0.56</v>
      </c>
      <c r="P126" s="260"/>
      <c r="Q126" s="260"/>
      <c r="R126" s="260">
        <v>0.14</v>
      </c>
      <c r="S126" s="260"/>
      <c r="T126" s="260"/>
    </row>
    <row r="127" spans="1:20" ht="12.75">
      <c r="A127" s="280" t="s">
        <v>394</v>
      </c>
      <c r="B127" s="265"/>
      <c r="C127" s="265"/>
      <c r="D127" s="265"/>
      <c r="E127" s="1051">
        <f>E126+E125+E124+E123+E122+E121+E120+E119+E118+E117+E116+E115+E114+E113+E112+E111+E110+E109+E108+E107+E106</f>
        <v>17.6</v>
      </c>
      <c r="F127" s="265"/>
      <c r="G127" s="265"/>
      <c r="H127" s="265"/>
      <c r="I127" s="265"/>
      <c r="J127" s="265"/>
      <c r="K127" s="265"/>
      <c r="L127" s="265"/>
      <c r="M127" s="265">
        <f aca="true" t="shared" si="4" ref="M127:T127">SUM(M106:M126)</f>
        <v>17.599999999999998</v>
      </c>
      <c r="N127" s="265">
        <f t="shared" si="4"/>
        <v>0</v>
      </c>
      <c r="O127" s="265">
        <f t="shared" si="4"/>
        <v>7.220000000000001</v>
      </c>
      <c r="P127" s="265">
        <f t="shared" si="4"/>
        <v>0.4</v>
      </c>
      <c r="Q127" s="265">
        <f t="shared" si="4"/>
        <v>0</v>
      </c>
      <c r="R127" s="265">
        <f t="shared" si="4"/>
        <v>9.980000000000002</v>
      </c>
      <c r="S127" s="265">
        <f t="shared" si="4"/>
        <v>0</v>
      </c>
      <c r="T127" s="265">
        <f t="shared" si="4"/>
        <v>0</v>
      </c>
    </row>
    <row r="128" spans="1:20" ht="12.75">
      <c r="A128" s="1051" t="s">
        <v>620</v>
      </c>
      <c r="B128" s="260">
        <v>1</v>
      </c>
      <c r="C128" s="260">
        <v>4</v>
      </c>
      <c r="D128" s="260">
        <v>30.1</v>
      </c>
      <c r="E128" s="260">
        <v>1</v>
      </c>
      <c r="F128" s="260" t="s">
        <v>602</v>
      </c>
      <c r="G128" s="260" t="s">
        <v>626</v>
      </c>
      <c r="H128" s="260" t="s">
        <v>1219</v>
      </c>
      <c r="I128" s="260" t="s">
        <v>605</v>
      </c>
      <c r="J128" s="260" t="s">
        <v>605</v>
      </c>
      <c r="K128" s="260" t="s">
        <v>623</v>
      </c>
      <c r="L128" s="260" t="s">
        <v>473</v>
      </c>
      <c r="M128" s="260">
        <v>1</v>
      </c>
      <c r="N128" s="260"/>
      <c r="O128" s="260">
        <v>1</v>
      </c>
      <c r="P128" s="260"/>
      <c r="Q128" s="260"/>
      <c r="R128" s="260"/>
      <c r="S128" s="260"/>
      <c r="T128" s="260"/>
    </row>
    <row r="129" spans="1:20" ht="12.75">
      <c r="A129" s="1828"/>
      <c r="B129" s="260">
        <v>2</v>
      </c>
      <c r="C129" s="260">
        <v>21</v>
      </c>
      <c r="D129" s="260">
        <v>16.2</v>
      </c>
      <c r="E129" s="260">
        <v>0.8</v>
      </c>
      <c r="F129" s="260" t="s">
        <v>602</v>
      </c>
      <c r="G129" s="260" t="s">
        <v>608</v>
      </c>
      <c r="H129" s="260" t="s">
        <v>1219</v>
      </c>
      <c r="I129" s="260" t="s">
        <v>605</v>
      </c>
      <c r="J129" s="260" t="s">
        <v>605</v>
      </c>
      <c r="K129" s="260" t="s">
        <v>623</v>
      </c>
      <c r="L129" s="260" t="s">
        <v>473</v>
      </c>
      <c r="M129" s="260">
        <v>0.8</v>
      </c>
      <c r="N129" s="260"/>
      <c r="O129" s="260">
        <v>0.8</v>
      </c>
      <c r="P129" s="260"/>
      <c r="Q129" s="260"/>
      <c r="R129" s="260"/>
      <c r="S129" s="260"/>
      <c r="T129" s="260"/>
    </row>
    <row r="130" spans="1:20" ht="12.75">
      <c r="A130" s="1828"/>
      <c r="B130" s="260">
        <v>3</v>
      </c>
      <c r="C130" s="260">
        <v>22</v>
      </c>
      <c r="D130" s="260">
        <v>4.3</v>
      </c>
      <c r="E130" s="260">
        <v>1</v>
      </c>
      <c r="F130" s="260" t="s">
        <v>269</v>
      </c>
      <c r="G130" s="260" t="s">
        <v>626</v>
      </c>
      <c r="H130" s="260" t="s">
        <v>1219</v>
      </c>
      <c r="I130" s="260" t="s">
        <v>605</v>
      </c>
      <c r="J130" s="260" t="s">
        <v>605</v>
      </c>
      <c r="K130" s="260" t="s">
        <v>623</v>
      </c>
      <c r="L130" s="260" t="s">
        <v>473</v>
      </c>
      <c r="M130" s="260">
        <v>1</v>
      </c>
      <c r="N130" s="260"/>
      <c r="O130" s="260">
        <v>1</v>
      </c>
      <c r="P130" s="260"/>
      <c r="Q130" s="260"/>
      <c r="R130" s="260"/>
      <c r="S130" s="260"/>
      <c r="T130" s="260"/>
    </row>
    <row r="131" spans="1:20" ht="12.75">
      <c r="A131" s="1828"/>
      <c r="B131" s="260">
        <v>4</v>
      </c>
      <c r="C131" s="260">
        <v>69</v>
      </c>
      <c r="D131" s="260">
        <v>16.2</v>
      </c>
      <c r="E131" s="260">
        <v>0.7</v>
      </c>
      <c r="F131" s="260" t="s">
        <v>269</v>
      </c>
      <c r="G131" s="260" t="s">
        <v>626</v>
      </c>
      <c r="H131" s="260" t="s">
        <v>1219</v>
      </c>
      <c r="I131" s="260" t="s">
        <v>605</v>
      </c>
      <c r="J131" s="260" t="s">
        <v>605</v>
      </c>
      <c r="K131" s="260" t="s">
        <v>623</v>
      </c>
      <c r="L131" s="260" t="s">
        <v>473</v>
      </c>
      <c r="M131" s="260">
        <v>0.7</v>
      </c>
      <c r="N131" s="260"/>
      <c r="O131" s="260">
        <v>0.7</v>
      </c>
      <c r="P131" s="260"/>
      <c r="Q131" s="260"/>
      <c r="R131" s="260"/>
      <c r="S131" s="260"/>
      <c r="T131" s="260"/>
    </row>
    <row r="132" spans="1:20" ht="12.75">
      <c r="A132" s="1828"/>
      <c r="B132" s="260">
        <v>5</v>
      </c>
      <c r="C132" s="260">
        <v>27</v>
      </c>
      <c r="D132" s="260">
        <v>10.2</v>
      </c>
      <c r="E132" s="260">
        <v>0.9</v>
      </c>
      <c r="F132" s="260" t="s">
        <v>269</v>
      </c>
      <c r="G132" s="260" t="s">
        <v>2016</v>
      </c>
      <c r="H132" s="260" t="s">
        <v>1219</v>
      </c>
      <c r="I132" s="260" t="s">
        <v>605</v>
      </c>
      <c r="J132" s="260" t="s">
        <v>605</v>
      </c>
      <c r="K132" s="260" t="s">
        <v>623</v>
      </c>
      <c r="L132" s="260" t="s">
        <v>624</v>
      </c>
      <c r="M132" s="260">
        <v>0.9</v>
      </c>
      <c r="N132" s="260"/>
      <c r="O132" s="260">
        <v>0.9</v>
      </c>
      <c r="P132" s="260"/>
      <c r="Q132" s="260"/>
      <c r="R132" s="260"/>
      <c r="S132" s="260"/>
      <c r="T132" s="260"/>
    </row>
    <row r="133" spans="1:20" ht="12.75">
      <c r="A133" s="1828"/>
      <c r="B133" s="260">
        <v>6</v>
      </c>
      <c r="C133" s="260">
        <v>27</v>
      </c>
      <c r="D133" s="260" t="s">
        <v>2021</v>
      </c>
      <c r="E133" s="260">
        <v>0.8</v>
      </c>
      <c r="F133" s="260" t="s">
        <v>602</v>
      </c>
      <c r="G133" s="260" t="s">
        <v>2016</v>
      </c>
      <c r="H133" s="260" t="s">
        <v>1219</v>
      </c>
      <c r="I133" s="260" t="s">
        <v>605</v>
      </c>
      <c r="J133" s="260" t="s">
        <v>605</v>
      </c>
      <c r="K133" s="260" t="s">
        <v>623</v>
      </c>
      <c r="L133" s="260" t="s">
        <v>624</v>
      </c>
      <c r="M133" s="260">
        <v>0.8</v>
      </c>
      <c r="N133" s="260"/>
      <c r="O133" s="260">
        <v>0.8</v>
      </c>
      <c r="P133" s="260"/>
      <c r="Q133" s="260"/>
      <c r="R133" s="260"/>
      <c r="S133" s="260"/>
      <c r="T133" s="260"/>
    </row>
    <row r="134" spans="1:20" ht="12.75">
      <c r="A134" s="1828"/>
      <c r="B134" s="260">
        <v>7</v>
      </c>
      <c r="C134" s="260">
        <v>31</v>
      </c>
      <c r="D134" s="260">
        <v>4</v>
      </c>
      <c r="E134" s="260">
        <v>1</v>
      </c>
      <c r="F134" s="260" t="s">
        <v>602</v>
      </c>
      <c r="G134" s="260" t="s">
        <v>2016</v>
      </c>
      <c r="H134" s="260" t="s">
        <v>1219</v>
      </c>
      <c r="I134" s="260" t="s">
        <v>605</v>
      </c>
      <c r="J134" s="260" t="s">
        <v>605</v>
      </c>
      <c r="K134" s="260" t="s">
        <v>623</v>
      </c>
      <c r="L134" s="260" t="s">
        <v>624</v>
      </c>
      <c r="M134" s="260">
        <v>1</v>
      </c>
      <c r="N134" s="260"/>
      <c r="O134" s="260">
        <v>1</v>
      </c>
      <c r="P134" s="260"/>
      <c r="Q134" s="260"/>
      <c r="R134" s="260"/>
      <c r="S134" s="260"/>
      <c r="T134" s="260"/>
    </row>
    <row r="135" spans="1:20" ht="12.75">
      <c r="A135" s="1828"/>
      <c r="B135" s="260">
        <v>8</v>
      </c>
      <c r="C135" s="260">
        <v>31</v>
      </c>
      <c r="D135" s="260">
        <v>9.1</v>
      </c>
      <c r="E135" s="260">
        <v>1</v>
      </c>
      <c r="F135" s="260" t="s">
        <v>602</v>
      </c>
      <c r="G135" s="260" t="s">
        <v>2016</v>
      </c>
      <c r="H135" s="260" t="s">
        <v>1219</v>
      </c>
      <c r="I135" s="260" t="s">
        <v>605</v>
      </c>
      <c r="J135" s="260" t="s">
        <v>605</v>
      </c>
      <c r="K135" s="260" t="s">
        <v>623</v>
      </c>
      <c r="L135" s="260" t="s">
        <v>624</v>
      </c>
      <c r="M135" s="260">
        <v>1</v>
      </c>
      <c r="N135" s="260"/>
      <c r="O135" s="260">
        <v>1</v>
      </c>
      <c r="P135" s="260"/>
      <c r="Q135" s="260"/>
      <c r="R135" s="260"/>
      <c r="S135" s="260"/>
      <c r="T135" s="260"/>
    </row>
    <row r="136" spans="1:20" ht="12.75">
      <c r="A136" s="1828"/>
      <c r="B136" s="260">
        <v>9</v>
      </c>
      <c r="C136" s="260">
        <v>54</v>
      </c>
      <c r="D136" s="260">
        <v>1.1</v>
      </c>
      <c r="E136" s="260">
        <v>0.8</v>
      </c>
      <c r="F136" s="260" t="s">
        <v>602</v>
      </c>
      <c r="G136" s="260" t="s">
        <v>2016</v>
      </c>
      <c r="H136" s="260" t="s">
        <v>1219</v>
      </c>
      <c r="I136" s="260" t="s">
        <v>605</v>
      </c>
      <c r="J136" s="260" t="s">
        <v>605</v>
      </c>
      <c r="K136" s="260" t="s">
        <v>623</v>
      </c>
      <c r="L136" s="260" t="s">
        <v>624</v>
      </c>
      <c r="M136" s="260">
        <v>0.8</v>
      </c>
      <c r="N136" s="260"/>
      <c r="O136" s="260">
        <v>0.8</v>
      </c>
      <c r="P136" s="260"/>
      <c r="Q136" s="260"/>
      <c r="R136" s="260"/>
      <c r="S136" s="260"/>
      <c r="T136" s="260"/>
    </row>
    <row r="137" spans="1:20" ht="12.75">
      <c r="A137" s="1828"/>
      <c r="B137" s="260">
        <v>10</v>
      </c>
      <c r="C137" s="260">
        <v>2</v>
      </c>
      <c r="D137" s="260">
        <v>24.1</v>
      </c>
      <c r="E137" s="260">
        <v>0.8</v>
      </c>
      <c r="F137" s="260" t="s">
        <v>602</v>
      </c>
      <c r="G137" s="260" t="s">
        <v>627</v>
      </c>
      <c r="H137" s="260" t="s">
        <v>1219</v>
      </c>
      <c r="I137" s="260" t="s">
        <v>605</v>
      </c>
      <c r="J137" s="260" t="s">
        <v>605</v>
      </c>
      <c r="K137" s="260" t="s">
        <v>623</v>
      </c>
      <c r="L137" s="260" t="s">
        <v>624</v>
      </c>
      <c r="M137" s="260">
        <v>0.8</v>
      </c>
      <c r="N137" s="260"/>
      <c r="O137" s="260">
        <v>0.8</v>
      </c>
      <c r="P137" s="260"/>
      <c r="Q137" s="260"/>
      <c r="R137" s="260"/>
      <c r="S137" s="260"/>
      <c r="T137" s="260"/>
    </row>
    <row r="138" spans="1:20" ht="12.75">
      <c r="A138" s="260"/>
      <c r="B138" s="260">
        <v>11</v>
      </c>
      <c r="C138" s="260">
        <v>2</v>
      </c>
      <c r="D138" s="260">
        <v>24.2</v>
      </c>
      <c r="E138" s="260">
        <v>0.8</v>
      </c>
      <c r="F138" s="260" t="s">
        <v>602</v>
      </c>
      <c r="G138" s="260" t="s">
        <v>627</v>
      </c>
      <c r="H138" s="260" t="s">
        <v>1219</v>
      </c>
      <c r="I138" s="260" t="s">
        <v>605</v>
      </c>
      <c r="J138" s="260" t="s">
        <v>605</v>
      </c>
      <c r="K138" s="260" t="s">
        <v>623</v>
      </c>
      <c r="L138" s="260" t="s">
        <v>624</v>
      </c>
      <c r="M138" s="260">
        <v>0.8</v>
      </c>
      <c r="N138" s="260"/>
      <c r="O138" s="260">
        <v>0.8</v>
      </c>
      <c r="P138" s="260"/>
      <c r="Q138" s="260"/>
      <c r="R138" s="260"/>
      <c r="S138" s="260"/>
      <c r="T138" s="260"/>
    </row>
    <row r="139" spans="1:20" ht="12.75">
      <c r="A139" s="260"/>
      <c r="B139" s="260">
        <v>12</v>
      </c>
      <c r="C139" s="260">
        <v>2</v>
      </c>
      <c r="D139" s="260">
        <v>24.3</v>
      </c>
      <c r="E139" s="260">
        <v>0.8</v>
      </c>
      <c r="F139" s="260" t="s">
        <v>602</v>
      </c>
      <c r="G139" s="260" t="s">
        <v>627</v>
      </c>
      <c r="H139" s="260" t="s">
        <v>1219</v>
      </c>
      <c r="I139" s="260" t="s">
        <v>605</v>
      </c>
      <c r="J139" s="260" t="s">
        <v>605</v>
      </c>
      <c r="K139" s="260" t="s">
        <v>623</v>
      </c>
      <c r="L139" s="260" t="s">
        <v>624</v>
      </c>
      <c r="M139" s="260">
        <v>0.8</v>
      </c>
      <c r="N139" s="260"/>
      <c r="O139" s="260">
        <v>0.8</v>
      </c>
      <c r="P139" s="260"/>
      <c r="Q139" s="260"/>
      <c r="R139" s="260"/>
      <c r="S139" s="260"/>
      <c r="T139" s="260"/>
    </row>
    <row r="140" spans="1:20" ht="12.75">
      <c r="A140" s="260"/>
      <c r="B140" s="260">
        <v>13</v>
      </c>
      <c r="C140" s="260">
        <v>27</v>
      </c>
      <c r="D140" s="260">
        <v>1.1</v>
      </c>
      <c r="E140" s="260">
        <v>0.8</v>
      </c>
      <c r="F140" s="260" t="s">
        <v>602</v>
      </c>
      <c r="G140" s="260" t="s">
        <v>628</v>
      </c>
      <c r="H140" s="260" t="s">
        <v>1219</v>
      </c>
      <c r="I140" s="260" t="s">
        <v>605</v>
      </c>
      <c r="J140" s="260" t="s">
        <v>605</v>
      </c>
      <c r="K140" s="260" t="s">
        <v>623</v>
      </c>
      <c r="L140" s="260" t="s">
        <v>624</v>
      </c>
      <c r="M140" s="260">
        <v>0.8</v>
      </c>
      <c r="N140" s="260"/>
      <c r="O140" s="260">
        <v>0.8</v>
      </c>
      <c r="P140" s="260"/>
      <c r="Q140" s="260"/>
      <c r="R140" s="260"/>
      <c r="S140" s="260"/>
      <c r="T140" s="260"/>
    </row>
    <row r="141" spans="1:20" ht="12.75">
      <c r="A141" s="265"/>
      <c r="B141" s="260">
        <v>14</v>
      </c>
      <c r="C141" s="260">
        <v>27</v>
      </c>
      <c r="D141" s="260">
        <v>1.2</v>
      </c>
      <c r="E141" s="260">
        <v>0.8</v>
      </c>
      <c r="F141" s="260" t="s">
        <v>602</v>
      </c>
      <c r="G141" s="260" t="s">
        <v>628</v>
      </c>
      <c r="H141" s="260" t="s">
        <v>1219</v>
      </c>
      <c r="I141" s="260" t="s">
        <v>605</v>
      </c>
      <c r="J141" s="260" t="s">
        <v>605</v>
      </c>
      <c r="K141" s="260" t="s">
        <v>623</v>
      </c>
      <c r="L141" s="260" t="s">
        <v>624</v>
      </c>
      <c r="M141" s="260">
        <v>0.8</v>
      </c>
      <c r="N141" s="260"/>
      <c r="O141" s="260">
        <v>0.8</v>
      </c>
      <c r="P141" s="260"/>
      <c r="Q141" s="260"/>
      <c r="R141" s="260"/>
      <c r="S141" s="260"/>
      <c r="T141" s="260"/>
    </row>
    <row r="142" spans="1:20" ht="12.75">
      <c r="A142" s="260"/>
      <c r="B142" s="260">
        <v>15</v>
      </c>
      <c r="C142" s="260">
        <v>27</v>
      </c>
      <c r="D142" s="260">
        <v>1.3</v>
      </c>
      <c r="E142" s="260">
        <v>0.8</v>
      </c>
      <c r="F142" s="260" t="s">
        <v>602</v>
      </c>
      <c r="G142" s="260" t="s">
        <v>628</v>
      </c>
      <c r="H142" s="260" t="s">
        <v>1219</v>
      </c>
      <c r="I142" s="260" t="s">
        <v>605</v>
      </c>
      <c r="J142" s="260" t="s">
        <v>605</v>
      </c>
      <c r="K142" s="260" t="s">
        <v>623</v>
      </c>
      <c r="L142" s="260" t="s">
        <v>624</v>
      </c>
      <c r="M142" s="260">
        <v>0.8</v>
      </c>
      <c r="N142" s="260"/>
      <c r="O142" s="260">
        <v>0.8</v>
      </c>
      <c r="P142" s="260"/>
      <c r="Q142" s="260"/>
      <c r="R142" s="260"/>
      <c r="S142" s="260"/>
      <c r="T142" s="260"/>
    </row>
    <row r="143" spans="1:20" ht="12.75">
      <c r="A143" s="265"/>
      <c r="B143" s="260">
        <v>16</v>
      </c>
      <c r="C143" s="260">
        <v>64</v>
      </c>
      <c r="D143" s="260">
        <v>18.8</v>
      </c>
      <c r="E143" s="260">
        <v>1</v>
      </c>
      <c r="F143" s="260" t="s">
        <v>602</v>
      </c>
      <c r="G143" s="260" t="s">
        <v>628</v>
      </c>
      <c r="H143" s="260" t="s">
        <v>1219</v>
      </c>
      <c r="I143" s="260" t="s">
        <v>605</v>
      </c>
      <c r="J143" s="260" t="s">
        <v>605</v>
      </c>
      <c r="K143" s="260" t="s">
        <v>623</v>
      </c>
      <c r="L143" s="260" t="s">
        <v>624</v>
      </c>
      <c r="M143" s="260">
        <v>1</v>
      </c>
      <c r="N143" s="260"/>
      <c r="O143" s="260">
        <v>1</v>
      </c>
      <c r="P143" s="260"/>
      <c r="Q143" s="260"/>
      <c r="R143" s="260"/>
      <c r="S143" s="260"/>
      <c r="T143" s="260"/>
    </row>
    <row r="144" spans="1:20" ht="12.75">
      <c r="A144" s="1052"/>
      <c r="B144" s="260">
        <v>17</v>
      </c>
      <c r="C144" s="260">
        <v>64</v>
      </c>
      <c r="D144" s="260">
        <v>18.9</v>
      </c>
      <c r="E144" s="260">
        <v>0.6</v>
      </c>
      <c r="F144" s="260" t="s">
        <v>602</v>
      </c>
      <c r="G144" s="260" t="s">
        <v>628</v>
      </c>
      <c r="H144" s="260" t="s">
        <v>1219</v>
      </c>
      <c r="I144" s="260" t="s">
        <v>605</v>
      </c>
      <c r="J144" s="260" t="s">
        <v>605</v>
      </c>
      <c r="K144" s="260" t="s">
        <v>623</v>
      </c>
      <c r="L144" s="260" t="s">
        <v>624</v>
      </c>
      <c r="M144" s="260">
        <v>0.6</v>
      </c>
      <c r="N144" s="260"/>
      <c r="O144" s="260">
        <v>0.6</v>
      </c>
      <c r="P144" s="260"/>
      <c r="Q144" s="260"/>
      <c r="R144" s="260"/>
      <c r="S144" s="260"/>
      <c r="T144" s="260"/>
    </row>
    <row r="145" spans="1:20" ht="12.75">
      <c r="A145" s="265"/>
      <c r="B145" s="260">
        <v>18</v>
      </c>
      <c r="C145" s="260">
        <v>70</v>
      </c>
      <c r="D145" s="260">
        <v>1.2</v>
      </c>
      <c r="E145" s="260">
        <v>1</v>
      </c>
      <c r="F145" s="260" t="s">
        <v>602</v>
      </c>
      <c r="G145" s="260" t="s">
        <v>2016</v>
      </c>
      <c r="H145" s="260" t="s">
        <v>1219</v>
      </c>
      <c r="I145" s="260" t="s">
        <v>605</v>
      </c>
      <c r="J145" s="260" t="s">
        <v>605</v>
      </c>
      <c r="K145" s="260" t="s">
        <v>623</v>
      </c>
      <c r="L145" s="260" t="s">
        <v>624</v>
      </c>
      <c r="M145" s="260">
        <v>1</v>
      </c>
      <c r="N145" s="260"/>
      <c r="O145" s="260">
        <v>1</v>
      </c>
      <c r="P145" s="260"/>
      <c r="Q145" s="260"/>
      <c r="R145" s="260"/>
      <c r="S145" s="260"/>
      <c r="T145" s="260"/>
    </row>
    <row r="146" spans="1:20" ht="12.75">
      <c r="A146" s="265" t="s">
        <v>394</v>
      </c>
      <c r="B146" s="265"/>
      <c r="C146" s="265"/>
      <c r="D146" s="265"/>
      <c r="E146" s="265">
        <f>SUM(E128:E145)</f>
        <v>15.400000000000004</v>
      </c>
      <c r="F146" s="265"/>
      <c r="G146" s="265"/>
      <c r="H146" s="265"/>
      <c r="I146" s="265"/>
      <c r="J146" s="265"/>
      <c r="K146" s="265"/>
      <c r="L146" s="260"/>
      <c r="M146" s="265">
        <f aca="true" t="shared" si="5" ref="M146:T146">SUM(M128:M145)</f>
        <v>15.400000000000004</v>
      </c>
      <c r="N146" s="265">
        <f t="shared" si="5"/>
        <v>0</v>
      </c>
      <c r="O146" s="265">
        <f>SUM(O128:O145)</f>
        <v>15.400000000000004</v>
      </c>
      <c r="P146" s="265">
        <f t="shared" si="5"/>
        <v>0</v>
      </c>
      <c r="Q146" s="265">
        <f t="shared" si="5"/>
        <v>0</v>
      </c>
      <c r="R146" s="265">
        <f t="shared" si="5"/>
        <v>0</v>
      </c>
      <c r="S146" s="265">
        <f t="shared" si="5"/>
        <v>0</v>
      </c>
      <c r="T146" s="265">
        <f t="shared" si="5"/>
        <v>0</v>
      </c>
    </row>
    <row r="147" spans="1:20" ht="12.75">
      <c r="A147" s="1051" t="s">
        <v>629</v>
      </c>
      <c r="B147" s="260">
        <v>1</v>
      </c>
      <c r="C147" s="260">
        <v>13</v>
      </c>
      <c r="D147" s="260">
        <v>4.6</v>
      </c>
      <c r="E147" s="260">
        <v>0.7</v>
      </c>
      <c r="F147" s="260" t="s">
        <v>602</v>
      </c>
      <c r="G147" s="260" t="s">
        <v>604</v>
      </c>
      <c r="H147" s="260" t="s">
        <v>1219</v>
      </c>
      <c r="I147" s="260" t="s">
        <v>605</v>
      </c>
      <c r="J147" s="260" t="s">
        <v>605</v>
      </c>
      <c r="K147" s="260" t="s">
        <v>623</v>
      </c>
      <c r="L147" s="260" t="s">
        <v>624</v>
      </c>
      <c r="M147" s="260">
        <v>0.7</v>
      </c>
      <c r="N147" s="260"/>
      <c r="O147" s="260">
        <v>0.7</v>
      </c>
      <c r="P147" s="260"/>
      <c r="Q147" s="260"/>
      <c r="R147" s="260"/>
      <c r="S147" s="260"/>
      <c r="T147" s="260"/>
    </row>
    <row r="148" spans="1:20" ht="12.75">
      <c r="A148" s="260"/>
      <c r="B148" s="260">
        <v>2</v>
      </c>
      <c r="C148" s="260">
        <v>24</v>
      </c>
      <c r="D148" s="260">
        <v>46.1</v>
      </c>
      <c r="E148" s="260">
        <v>0.5</v>
      </c>
      <c r="F148" s="260" t="s">
        <v>602</v>
      </c>
      <c r="G148" s="260" t="s">
        <v>2016</v>
      </c>
      <c r="H148" s="260" t="s">
        <v>1219</v>
      </c>
      <c r="I148" s="260" t="s">
        <v>605</v>
      </c>
      <c r="J148" s="260" t="s">
        <v>605</v>
      </c>
      <c r="K148" s="260" t="s">
        <v>623</v>
      </c>
      <c r="L148" s="260" t="s">
        <v>2002</v>
      </c>
      <c r="M148" s="260">
        <v>0.5</v>
      </c>
      <c r="N148" s="260"/>
      <c r="O148" s="260">
        <v>0.3</v>
      </c>
      <c r="P148" s="260"/>
      <c r="Q148" s="260"/>
      <c r="R148" s="260">
        <v>0.2</v>
      </c>
      <c r="S148" s="260"/>
      <c r="T148" s="260"/>
    </row>
    <row r="149" spans="1:20" ht="12.75">
      <c r="A149" s="265"/>
      <c r="B149" s="260">
        <v>3</v>
      </c>
      <c r="C149" s="260">
        <v>24</v>
      </c>
      <c r="D149" s="260">
        <v>46.2</v>
      </c>
      <c r="E149" s="260">
        <v>0.7</v>
      </c>
      <c r="F149" s="260" t="s">
        <v>602</v>
      </c>
      <c r="G149" s="260" t="s">
        <v>2016</v>
      </c>
      <c r="H149" s="260" t="s">
        <v>1219</v>
      </c>
      <c r="I149" s="260" t="s">
        <v>605</v>
      </c>
      <c r="J149" s="260" t="s">
        <v>605</v>
      </c>
      <c r="K149" s="260" t="s">
        <v>623</v>
      </c>
      <c r="L149" s="260" t="s">
        <v>2002</v>
      </c>
      <c r="M149" s="260">
        <v>0.7</v>
      </c>
      <c r="N149" s="260"/>
      <c r="O149" s="260">
        <v>0.42</v>
      </c>
      <c r="P149" s="260"/>
      <c r="Q149" s="260"/>
      <c r="R149" s="260">
        <v>0.28</v>
      </c>
      <c r="S149" s="260"/>
      <c r="T149" s="260"/>
    </row>
    <row r="150" spans="1:20" ht="12.75">
      <c r="A150" s="260"/>
      <c r="B150" s="260">
        <v>4</v>
      </c>
      <c r="C150" s="260">
        <v>24</v>
      </c>
      <c r="D150" s="260">
        <v>47</v>
      </c>
      <c r="E150" s="260">
        <v>0.4</v>
      </c>
      <c r="F150" s="260" t="s">
        <v>602</v>
      </c>
      <c r="G150" s="260" t="s">
        <v>2016</v>
      </c>
      <c r="H150" s="260" t="s">
        <v>1219</v>
      </c>
      <c r="I150" s="260" t="s">
        <v>605</v>
      </c>
      <c r="J150" s="260" t="s">
        <v>605</v>
      </c>
      <c r="K150" s="260" t="s">
        <v>623</v>
      </c>
      <c r="L150" s="260" t="s">
        <v>2002</v>
      </c>
      <c r="M150" s="260">
        <v>0.4</v>
      </c>
      <c r="N150" s="260"/>
      <c r="O150" s="260">
        <v>0.24</v>
      </c>
      <c r="P150" s="260"/>
      <c r="Q150" s="260"/>
      <c r="R150" s="260">
        <v>0.16</v>
      </c>
      <c r="S150" s="260"/>
      <c r="T150" s="260"/>
    </row>
    <row r="151" spans="1:20" ht="12.75">
      <c r="A151" s="260"/>
      <c r="B151" s="260">
        <v>5</v>
      </c>
      <c r="C151" s="260">
        <v>66</v>
      </c>
      <c r="D151" s="260">
        <v>21.1</v>
      </c>
      <c r="E151" s="260">
        <v>0.9</v>
      </c>
      <c r="F151" s="260" t="s">
        <v>602</v>
      </c>
      <c r="G151" s="260" t="s">
        <v>2016</v>
      </c>
      <c r="H151" s="260" t="s">
        <v>1219</v>
      </c>
      <c r="I151" s="260" t="s">
        <v>605</v>
      </c>
      <c r="J151" s="260" t="s">
        <v>605</v>
      </c>
      <c r="K151" s="260" t="s">
        <v>623</v>
      </c>
      <c r="L151" s="260" t="s">
        <v>630</v>
      </c>
      <c r="M151" s="260">
        <v>0.9</v>
      </c>
      <c r="N151" s="260"/>
      <c r="O151" s="260">
        <v>0.72</v>
      </c>
      <c r="P151" s="260"/>
      <c r="Q151" s="260"/>
      <c r="R151" s="260">
        <v>0.18</v>
      </c>
      <c r="S151" s="260"/>
      <c r="T151" s="260"/>
    </row>
    <row r="152" spans="1:20" ht="12.75">
      <c r="A152" s="260"/>
      <c r="B152" s="260">
        <v>6</v>
      </c>
      <c r="C152" s="260">
        <v>66</v>
      </c>
      <c r="D152" s="260">
        <v>21.1</v>
      </c>
      <c r="E152" s="260">
        <v>0.9</v>
      </c>
      <c r="F152" s="260" t="s">
        <v>602</v>
      </c>
      <c r="G152" s="260" t="s">
        <v>2016</v>
      </c>
      <c r="H152" s="260" t="s">
        <v>1219</v>
      </c>
      <c r="I152" s="260" t="s">
        <v>605</v>
      </c>
      <c r="J152" s="260" t="s">
        <v>605</v>
      </c>
      <c r="K152" s="260" t="s">
        <v>623</v>
      </c>
      <c r="L152" s="260" t="s">
        <v>630</v>
      </c>
      <c r="M152" s="260">
        <v>0.9</v>
      </c>
      <c r="N152" s="260"/>
      <c r="O152" s="260">
        <v>0.72</v>
      </c>
      <c r="P152" s="260"/>
      <c r="Q152" s="260"/>
      <c r="R152" s="260">
        <v>0.18</v>
      </c>
      <c r="S152" s="260"/>
      <c r="T152" s="260"/>
    </row>
    <row r="153" spans="1:20" ht="12.75">
      <c r="A153" s="260"/>
      <c r="B153" s="260">
        <v>7</v>
      </c>
      <c r="C153" s="260">
        <v>66</v>
      </c>
      <c r="D153" s="260">
        <v>21.3</v>
      </c>
      <c r="E153" s="260">
        <v>0.9</v>
      </c>
      <c r="F153" s="260" t="s">
        <v>602</v>
      </c>
      <c r="G153" s="260" t="s">
        <v>2016</v>
      </c>
      <c r="H153" s="260" t="s">
        <v>1219</v>
      </c>
      <c r="I153" s="260" t="s">
        <v>605</v>
      </c>
      <c r="J153" s="260" t="s">
        <v>605</v>
      </c>
      <c r="K153" s="260" t="s">
        <v>623</v>
      </c>
      <c r="L153" s="260" t="s">
        <v>630</v>
      </c>
      <c r="M153" s="260">
        <v>0.9</v>
      </c>
      <c r="N153" s="260"/>
      <c r="O153" s="260">
        <v>0.72</v>
      </c>
      <c r="P153" s="260"/>
      <c r="Q153" s="260"/>
      <c r="R153" s="260">
        <v>0.18</v>
      </c>
      <c r="S153" s="260"/>
      <c r="T153" s="260"/>
    </row>
    <row r="154" spans="1:20" ht="12.75">
      <c r="A154" s="265" t="s">
        <v>394</v>
      </c>
      <c r="B154" s="265"/>
      <c r="C154" s="265"/>
      <c r="D154" s="265"/>
      <c r="E154" s="265">
        <f>E148+E147+E149+E150+E151+E152+E153</f>
        <v>5</v>
      </c>
      <c r="F154" s="265"/>
      <c r="G154" s="265"/>
      <c r="H154" s="265"/>
      <c r="I154" s="265"/>
      <c r="J154" s="265"/>
      <c r="K154" s="265"/>
      <c r="L154" s="265"/>
      <c r="M154" s="265">
        <f aca="true" t="shared" si="6" ref="M154:T154">M148+M147+M149+M150+M151+M152+M153</f>
        <v>5</v>
      </c>
      <c r="N154" s="265">
        <f t="shared" si="6"/>
        <v>0</v>
      </c>
      <c r="O154" s="265">
        <f t="shared" si="6"/>
        <v>3.8199999999999994</v>
      </c>
      <c r="P154" s="265">
        <f t="shared" si="6"/>
        <v>0</v>
      </c>
      <c r="Q154" s="265">
        <f t="shared" si="6"/>
        <v>0</v>
      </c>
      <c r="R154" s="265">
        <f t="shared" si="6"/>
        <v>1.18</v>
      </c>
      <c r="S154" s="265">
        <f t="shared" si="6"/>
        <v>0</v>
      </c>
      <c r="T154" s="265">
        <f t="shared" si="6"/>
        <v>0</v>
      </c>
    </row>
    <row r="155" spans="1:20" ht="12.75">
      <c r="A155" s="1051" t="s">
        <v>721</v>
      </c>
      <c r="B155" s="260">
        <v>1</v>
      </c>
      <c r="C155" s="260">
        <v>27</v>
      </c>
      <c r="D155" s="260">
        <v>5.2</v>
      </c>
      <c r="E155" s="260">
        <v>1</v>
      </c>
      <c r="F155" s="260" t="s">
        <v>602</v>
      </c>
      <c r="G155" s="260" t="s">
        <v>627</v>
      </c>
      <c r="H155" s="260" t="s">
        <v>1219</v>
      </c>
      <c r="I155" s="260" t="s">
        <v>605</v>
      </c>
      <c r="J155" s="260" t="s">
        <v>605</v>
      </c>
      <c r="K155" s="260" t="s">
        <v>623</v>
      </c>
      <c r="L155" s="260" t="s">
        <v>624</v>
      </c>
      <c r="M155" s="260">
        <v>1</v>
      </c>
      <c r="N155" s="260"/>
      <c r="O155" s="260">
        <v>1</v>
      </c>
      <c r="P155" s="260"/>
      <c r="Q155" s="260"/>
      <c r="R155" s="260"/>
      <c r="S155" s="260"/>
      <c r="T155" s="260"/>
    </row>
    <row r="156" spans="1:20" ht="12.75">
      <c r="A156" s="265"/>
      <c r="B156" s="260">
        <v>2</v>
      </c>
      <c r="C156" s="260">
        <v>27</v>
      </c>
      <c r="D156" s="260">
        <v>5.3</v>
      </c>
      <c r="E156" s="260">
        <v>0.7</v>
      </c>
      <c r="F156" s="260" t="s">
        <v>602</v>
      </c>
      <c r="G156" s="260" t="s">
        <v>627</v>
      </c>
      <c r="H156" s="260" t="s">
        <v>1219</v>
      </c>
      <c r="I156" s="260" t="s">
        <v>605</v>
      </c>
      <c r="J156" s="260" t="s">
        <v>605</v>
      </c>
      <c r="K156" s="260" t="s">
        <v>623</v>
      </c>
      <c r="L156" s="260" t="s">
        <v>624</v>
      </c>
      <c r="M156" s="260">
        <v>0.7</v>
      </c>
      <c r="N156" s="260"/>
      <c r="O156" s="260">
        <v>0.7</v>
      </c>
      <c r="P156" s="260"/>
      <c r="Q156" s="260"/>
      <c r="R156" s="260"/>
      <c r="S156" s="260"/>
      <c r="T156" s="260"/>
    </row>
    <row r="157" spans="1:20" ht="12.75">
      <c r="A157" s="265" t="s">
        <v>394</v>
      </c>
      <c r="B157" s="265"/>
      <c r="C157" s="265"/>
      <c r="D157" s="265"/>
      <c r="E157" s="1845">
        <f>E155+E156</f>
        <v>1.7</v>
      </c>
      <c r="F157" s="265"/>
      <c r="G157" s="265"/>
      <c r="H157" s="265"/>
      <c r="I157" s="265"/>
      <c r="J157" s="265"/>
      <c r="K157" s="265"/>
      <c r="L157" s="265"/>
      <c r="M157" s="1845">
        <f aca="true" t="shared" si="7" ref="M157:T157">M155+M156</f>
        <v>1.7</v>
      </c>
      <c r="N157" s="1845">
        <f t="shared" si="7"/>
        <v>0</v>
      </c>
      <c r="O157" s="1845">
        <f t="shared" si="7"/>
        <v>1.7</v>
      </c>
      <c r="P157" s="1845">
        <f t="shared" si="7"/>
        <v>0</v>
      </c>
      <c r="Q157" s="1845">
        <f t="shared" si="7"/>
        <v>0</v>
      </c>
      <c r="R157" s="1845">
        <f t="shared" si="7"/>
        <v>0</v>
      </c>
      <c r="S157" s="1845">
        <f t="shared" si="7"/>
        <v>0</v>
      </c>
      <c r="T157" s="1845">
        <f t="shared" si="7"/>
        <v>0</v>
      </c>
    </row>
    <row r="158" spans="1:20" ht="12.75">
      <c r="A158" s="1051" t="s">
        <v>618</v>
      </c>
      <c r="B158" s="260">
        <v>1</v>
      </c>
      <c r="C158" s="260">
        <v>68</v>
      </c>
      <c r="D158" s="260">
        <v>19.1</v>
      </c>
      <c r="E158" s="260">
        <v>0.6</v>
      </c>
      <c r="F158" s="260" t="s">
        <v>602</v>
      </c>
      <c r="G158" s="260" t="s">
        <v>2015</v>
      </c>
      <c r="H158" s="260" t="s">
        <v>1219</v>
      </c>
      <c r="I158" s="260" t="s">
        <v>605</v>
      </c>
      <c r="J158" s="260" t="s">
        <v>605</v>
      </c>
      <c r="K158" s="260" t="s">
        <v>623</v>
      </c>
      <c r="L158" s="260" t="s">
        <v>632</v>
      </c>
      <c r="M158" s="260">
        <v>0.6</v>
      </c>
      <c r="N158" s="260"/>
      <c r="O158" s="260">
        <v>0.54</v>
      </c>
      <c r="P158" s="260"/>
      <c r="Q158" s="260"/>
      <c r="R158" s="260">
        <v>0.06</v>
      </c>
      <c r="S158" s="260"/>
      <c r="T158" s="260"/>
    </row>
    <row r="159" spans="1:20" ht="12.75">
      <c r="A159" s="265"/>
      <c r="B159" s="260">
        <v>2</v>
      </c>
      <c r="C159" s="260">
        <v>68</v>
      </c>
      <c r="D159" s="260">
        <v>19.2</v>
      </c>
      <c r="E159" s="260">
        <v>1</v>
      </c>
      <c r="F159" s="260" t="s">
        <v>602</v>
      </c>
      <c r="G159" s="260" t="s">
        <v>2015</v>
      </c>
      <c r="H159" s="260" t="s">
        <v>1219</v>
      </c>
      <c r="I159" s="260" t="s">
        <v>605</v>
      </c>
      <c r="J159" s="260" t="s">
        <v>605</v>
      </c>
      <c r="K159" s="260" t="s">
        <v>623</v>
      </c>
      <c r="L159" s="260" t="s">
        <v>624</v>
      </c>
      <c r="M159" s="260">
        <v>1</v>
      </c>
      <c r="N159" s="260"/>
      <c r="O159" s="260">
        <v>1</v>
      </c>
      <c r="P159" s="260"/>
      <c r="Q159" s="260"/>
      <c r="R159" s="260"/>
      <c r="S159" s="260"/>
      <c r="T159" s="260"/>
    </row>
    <row r="160" spans="1:20" ht="12.75">
      <c r="A160" s="260"/>
      <c r="B160" s="260">
        <v>3</v>
      </c>
      <c r="C160" s="260">
        <v>68</v>
      </c>
      <c r="D160" s="260">
        <v>19.3</v>
      </c>
      <c r="E160" s="260">
        <v>0.6</v>
      </c>
      <c r="F160" s="260" t="s">
        <v>602</v>
      </c>
      <c r="G160" s="260" t="s">
        <v>2015</v>
      </c>
      <c r="H160" s="260" t="s">
        <v>1219</v>
      </c>
      <c r="I160" s="260" t="s">
        <v>605</v>
      </c>
      <c r="J160" s="260" t="s">
        <v>605</v>
      </c>
      <c r="K160" s="260" t="s">
        <v>623</v>
      </c>
      <c r="L160" s="260" t="s">
        <v>632</v>
      </c>
      <c r="M160" s="260">
        <v>0.6</v>
      </c>
      <c r="N160" s="260"/>
      <c r="O160" s="260">
        <v>0.54</v>
      </c>
      <c r="P160" s="260"/>
      <c r="Q160" s="260"/>
      <c r="R160" s="260">
        <v>0.06</v>
      </c>
      <c r="S160" s="260"/>
      <c r="T160" s="260"/>
    </row>
    <row r="161" spans="1:20" ht="12.75">
      <c r="A161" s="260"/>
      <c r="B161" s="260">
        <v>4</v>
      </c>
      <c r="C161" s="260">
        <v>57</v>
      </c>
      <c r="D161" s="260">
        <v>13.1</v>
      </c>
      <c r="E161" s="260">
        <v>1</v>
      </c>
      <c r="F161" s="260" t="s">
        <v>602</v>
      </c>
      <c r="G161" s="260" t="s">
        <v>2015</v>
      </c>
      <c r="H161" s="260" t="s">
        <v>1219</v>
      </c>
      <c r="I161" s="260" t="s">
        <v>605</v>
      </c>
      <c r="J161" s="260" t="s">
        <v>605</v>
      </c>
      <c r="K161" s="260" t="s">
        <v>623</v>
      </c>
      <c r="L161" s="260" t="s">
        <v>632</v>
      </c>
      <c r="M161" s="260">
        <v>1</v>
      </c>
      <c r="N161" s="260"/>
      <c r="O161" s="260">
        <v>0.9</v>
      </c>
      <c r="P161" s="260"/>
      <c r="Q161" s="260"/>
      <c r="R161" s="260">
        <v>0.1</v>
      </c>
      <c r="S161" s="260"/>
      <c r="T161" s="260"/>
    </row>
    <row r="162" spans="1:20" ht="12.75">
      <c r="A162" s="260"/>
      <c r="B162" s="260">
        <v>5</v>
      </c>
      <c r="C162" s="260">
        <v>57</v>
      </c>
      <c r="D162" s="260">
        <v>13.2</v>
      </c>
      <c r="E162" s="260">
        <v>0.7</v>
      </c>
      <c r="F162" s="260" t="s">
        <v>602</v>
      </c>
      <c r="G162" s="260" t="s">
        <v>2015</v>
      </c>
      <c r="H162" s="260" t="s">
        <v>1219</v>
      </c>
      <c r="I162" s="260" t="s">
        <v>605</v>
      </c>
      <c r="J162" s="260" t="s">
        <v>605</v>
      </c>
      <c r="K162" s="260" t="s">
        <v>623</v>
      </c>
      <c r="L162" s="260" t="s">
        <v>630</v>
      </c>
      <c r="M162" s="260">
        <v>0.7</v>
      </c>
      <c r="N162" s="260"/>
      <c r="O162" s="260">
        <v>0.56</v>
      </c>
      <c r="P162" s="260"/>
      <c r="Q162" s="260"/>
      <c r="R162" s="260">
        <v>0.14</v>
      </c>
      <c r="S162" s="260"/>
      <c r="T162" s="260"/>
    </row>
    <row r="163" spans="1:20" ht="12.75">
      <c r="A163" s="260"/>
      <c r="B163" s="260">
        <v>6</v>
      </c>
      <c r="C163" s="260">
        <v>3</v>
      </c>
      <c r="D163" s="260">
        <v>8.2</v>
      </c>
      <c r="E163" s="260">
        <v>0.6</v>
      </c>
      <c r="F163" s="260" t="s">
        <v>602</v>
      </c>
      <c r="G163" s="260" t="s">
        <v>2015</v>
      </c>
      <c r="H163" s="260" t="s">
        <v>1219</v>
      </c>
      <c r="I163" s="260" t="s">
        <v>605</v>
      </c>
      <c r="J163" s="260" t="s">
        <v>605</v>
      </c>
      <c r="K163" s="260" t="s">
        <v>623</v>
      </c>
      <c r="L163" s="260" t="s">
        <v>2022</v>
      </c>
      <c r="M163" s="260">
        <v>0.6</v>
      </c>
      <c r="N163" s="260"/>
      <c r="O163" s="260">
        <v>0.42</v>
      </c>
      <c r="P163" s="260"/>
      <c r="Q163" s="260"/>
      <c r="R163" s="260">
        <v>0.18</v>
      </c>
      <c r="S163" s="260"/>
      <c r="T163" s="260"/>
    </row>
    <row r="164" spans="1:20" ht="12.75">
      <c r="A164" s="265" t="s">
        <v>394</v>
      </c>
      <c r="B164" s="265"/>
      <c r="C164" s="265"/>
      <c r="D164" s="265"/>
      <c r="E164" s="265">
        <f>E163+E162+E161+E160+E159+E158</f>
        <v>4.5</v>
      </c>
      <c r="F164" s="265"/>
      <c r="G164" s="265"/>
      <c r="H164" s="265"/>
      <c r="I164" s="265"/>
      <c r="J164" s="265"/>
      <c r="K164" s="265"/>
      <c r="L164" s="265"/>
      <c r="M164" s="265">
        <f aca="true" t="shared" si="8" ref="M164:T164">SUM(M158:M163)</f>
        <v>4.5</v>
      </c>
      <c r="N164" s="265">
        <f t="shared" si="8"/>
        <v>0</v>
      </c>
      <c r="O164" s="265">
        <f t="shared" si="8"/>
        <v>3.96</v>
      </c>
      <c r="P164" s="265">
        <f t="shared" si="8"/>
        <v>0</v>
      </c>
      <c r="Q164" s="265">
        <f t="shared" si="8"/>
        <v>0</v>
      </c>
      <c r="R164" s="265">
        <f t="shared" si="8"/>
        <v>0.54</v>
      </c>
      <c r="S164" s="265">
        <f t="shared" si="8"/>
        <v>0</v>
      </c>
      <c r="T164" s="265">
        <f t="shared" si="8"/>
        <v>0</v>
      </c>
    </row>
    <row r="165" spans="1:20" ht="12.75">
      <c r="A165" s="283" t="s">
        <v>621</v>
      </c>
      <c r="B165" s="267"/>
      <c r="C165" s="266"/>
      <c r="D165" s="266"/>
      <c r="E165" s="281">
        <f>E164+E157+E154+E146+E127+E104</f>
        <v>45.900000000000006</v>
      </c>
      <c r="F165" s="265"/>
      <c r="G165" s="265"/>
      <c r="H165" s="265"/>
      <c r="I165" s="265"/>
      <c r="J165" s="265"/>
      <c r="K165" s="265"/>
      <c r="L165" s="265"/>
      <c r="M165" s="265" t="e">
        <f>#REF!+M154+M146+M127+#REF!+#REF!</f>
        <v>#REF!</v>
      </c>
      <c r="N165" s="265" t="e">
        <f>#REF!+N154+N146+N127+#REF!</f>
        <v>#REF!</v>
      </c>
      <c r="O165" s="265" t="e">
        <f>#REF!+O154+O146+O127+#REF!</f>
        <v>#REF!</v>
      </c>
      <c r="P165" s="265" t="e">
        <f>#REF!+P154+P146+P127+#REF!</f>
        <v>#REF!</v>
      </c>
      <c r="Q165" s="265">
        <v>0.5</v>
      </c>
      <c r="R165" s="265" t="e">
        <f>#REF!+R154+R146+R127+#REF!</f>
        <v>#REF!</v>
      </c>
      <c r="S165" s="260"/>
      <c r="T165" s="260"/>
    </row>
    <row r="166" spans="1:20" ht="13.5">
      <c r="A166" s="270" t="s">
        <v>633</v>
      </c>
      <c r="B166" s="271"/>
      <c r="C166" s="271"/>
      <c r="D166" s="272"/>
      <c r="E166" s="273">
        <f>E100</f>
        <v>66.5</v>
      </c>
      <c r="F166" s="274"/>
      <c r="G166" s="274"/>
      <c r="H166" s="274"/>
      <c r="I166" s="274"/>
      <c r="J166" s="274"/>
      <c r="K166" s="274"/>
      <c r="L166" s="274"/>
      <c r="M166" s="269">
        <f aca="true" t="shared" si="9" ref="M166:R166">M100</f>
        <v>236.91999999999996</v>
      </c>
      <c r="N166" s="269">
        <f t="shared" si="9"/>
        <v>182.14</v>
      </c>
      <c r="O166" s="269">
        <f t="shared" si="9"/>
        <v>15.92</v>
      </c>
      <c r="P166" s="269" t="str">
        <f t="shared" si="9"/>
        <v>=</v>
      </c>
      <c r="Q166" s="269" t="e">
        <f t="shared" si="9"/>
        <v>#REF!</v>
      </c>
      <c r="R166" s="269" t="e">
        <f t="shared" si="9"/>
        <v>#REF!</v>
      </c>
      <c r="S166" s="269"/>
      <c r="T166" s="269" t="e">
        <f>T100</f>
        <v>#REF!</v>
      </c>
    </row>
    <row r="167" spans="1:20" ht="13.5">
      <c r="A167" s="270" t="s">
        <v>634</v>
      </c>
      <c r="B167" s="271"/>
      <c r="C167" s="271"/>
      <c r="D167" s="272"/>
      <c r="E167" s="273">
        <f>E165</f>
        <v>45.900000000000006</v>
      </c>
      <c r="F167" s="274"/>
      <c r="G167" s="274"/>
      <c r="H167" s="274"/>
      <c r="I167" s="274"/>
      <c r="J167" s="274"/>
      <c r="K167" s="274"/>
      <c r="L167" s="274"/>
      <c r="M167" s="269" t="e">
        <f aca="true" t="shared" si="10" ref="M167:R167">M165</f>
        <v>#REF!</v>
      </c>
      <c r="N167" s="269" t="e">
        <f t="shared" si="10"/>
        <v>#REF!</v>
      </c>
      <c r="O167" s="269" t="e">
        <f t="shared" si="10"/>
        <v>#REF!</v>
      </c>
      <c r="P167" s="269" t="e">
        <f t="shared" si="10"/>
        <v>#REF!</v>
      </c>
      <c r="Q167" s="269">
        <v>0.5</v>
      </c>
      <c r="R167" s="269" t="e">
        <f t="shared" si="10"/>
        <v>#REF!</v>
      </c>
      <c r="S167" s="269"/>
      <c r="T167" s="269"/>
    </row>
    <row r="168" spans="1:20" ht="13.5">
      <c r="A168" s="275" t="s">
        <v>635</v>
      </c>
      <c r="B168" s="276"/>
      <c r="C168" s="276"/>
      <c r="D168" s="277"/>
      <c r="E168" s="277">
        <f>E166+E167</f>
        <v>112.4</v>
      </c>
      <c r="F168" s="278"/>
      <c r="G168" s="278"/>
      <c r="H168" s="278"/>
      <c r="I168" s="278"/>
      <c r="J168" s="278"/>
      <c r="K168" s="278"/>
      <c r="L168" s="278"/>
      <c r="M168" s="279" t="e">
        <f aca="true" t="shared" si="11" ref="M168:R168">M166+M167</f>
        <v>#REF!</v>
      </c>
      <c r="N168" s="279" t="e">
        <f t="shared" si="11"/>
        <v>#REF!</v>
      </c>
      <c r="O168" s="279" t="e">
        <f t="shared" si="11"/>
        <v>#REF!</v>
      </c>
      <c r="P168" s="279" t="e">
        <f t="shared" si="11"/>
        <v>#VALUE!</v>
      </c>
      <c r="Q168" s="279">
        <v>0.5</v>
      </c>
      <c r="R168" s="279" t="e">
        <f t="shared" si="11"/>
        <v>#REF!</v>
      </c>
      <c r="S168" s="279"/>
      <c r="T168" s="279"/>
    </row>
    <row r="169" spans="1:20" ht="12.75">
      <c r="A169" s="268"/>
      <c r="B169" s="268"/>
      <c r="C169" s="268"/>
      <c r="D169" s="268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</row>
  </sheetData>
  <sheetProtection/>
  <mergeCells count="28">
    <mergeCell ref="M9:S10"/>
    <mergeCell ref="S13:S14"/>
    <mergeCell ref="F9:F14"/>
    <mergeCell ref="L9:L14"/>
    <mergeCell ref="R13:R14"/>
    <mergeCell ref="O13:O14"/>
    <mergeCell ref="P13:P14"/>
    <mergeCell ref="Q13:Q14"/>
    <mergeCell ref="A101:T101"/>
    <mergeCell ref="T9:T14"/>
    <mergeCell ref="I11:I14"/>
    <mergeCell ref="J11:J14"/>
    <mergeCell ref="M11:M14"/>
    <mergeCell ref="N11:S12"/>
    <mergeCell ref="G9:G14"/>
    <mergeCell ref="H9:H14"/>
    <mergeCell ref="A9:A14"/>
    <mergeCell ref="B9:B14"/>
    <mergeCell ref="A3:T3"/>
    <mergeCell ref="A4:T4"/>
    <mergeCell ref="A5:T5"/>
    <mergeCell ref="H6:L6"/>
    <mergeCell ref="C9:C14"/>
    <mergeCell ref="D9:D14"/>
    <mergeCell ref="I9:J10"/>
    <mergeCell ref="N13:N14"/>
    <mergeCell ref="K9:K14"/>
    <mergeCell ref="E9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X144"/>
  <sheetViews>
    <sheetView zoomScalePageLayoutView="0" workbookViewId="0" topLeftCell="A1">
      <selection activeCell="E143" sqref="E143"/>
    </sheetView>
  </sheetViews>
  <sheetFormatPr defaultColWidth="9.140625" defaultRowHeight="15"/>
  <cols>
    <col min="1" max="1" width="23.421875" style="0" customWidth="1"/>
    <col min="5" max="5" width="10.421875" style="0" customWidth="1"/>
    <col min="6" max="6" width="9.28125" style="0" customWidth="1"/>
    <col min="7" max="7" width="13.421875" style="0" customWidth="1"/>
    <col min="8" max="8" width="13.28125" style="0" customWidth="1"/>
    <col min="9" max="9" width="11.28125" style="0" customWidth="1"/>
    <col min="10" max="10" width="12.8515625" style="0" customWidth="1"/>
    <col min="11" max="11" width="13.57421875" style="0" customWidth="1"/>
    <col min="12" max="12" width="20.421875" style="0" customWidth="1"/>
    <col min="13" max="13" width="10.8515625" style="0" customWidth="1"/>
    <col min="14" max="17" width="9.28125" style="0" bestFit="1" customWidth="1"/>
    <col min="18" max="18" width="11.421875" style="0" bestFit="1" customWidth="1"/>
    <col min="19" max="19" width="9.8515625" style="0" bestFit="1" customWidth="1"/>
    <col min="20" max="24" width="9.28125" style="0" bestFit="1" customWidth="1"/>
  </cols>
  <sheetData>
    <row r="1" spans="1:24" ht="14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2074" t="s">
        <v>636</v>
      </c>
      <c r="L1" s="2074"/>
      <c r="M1" s="2074"/>
      <c r="N1" s="299"/>
      <c r="O1" s="300"/>
      <c r="P1" s="300"/>
      <c r="Q1" s="300"/>
      <c r="R1" s="300"/>
      <c r="S1" s="300"/>
      <c r="T1" s="300"/>
      <c r="U1" s="299"/>
      <c r="V1" s="299"/>
      <c r="W1" s="299"/>
      <c r="X1" s="111"/>
    </row>
    <row r="2" spans="1:24" ht="18">
      <c r="A2" s="2075" t="s">
        <v>1272</v>
      </c>
      <c r="B2" s="2075"/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  <c r="O2" s="2075"/>
      <c r="P2" s="2075"/>
      <c r="Q2" s="2075"/>
      <c r="R2" s="2075"/>
      <c r="S2" s="2075"/>
      <c r="T2" s="2075"/>
      <c r="U2" s="2075"/>
      <c r="V2" s="2075"/>
      <c r="W2" s="2075"/>
      <c r="X2" s="2075"/>
    </row>
    <row r="3" spans="1:24" ht="14.2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14.25">
      <c r="A4" s="301" t="s">
        <v>637</v>
      </c>
      <c r="B4" s="302" t="s">
        <v>638</v>
      </c>
      <c r="C4" s="302"/>
      <c r="D4" s="303"/>
      <c r="E4" s="301" t="s">
        <v>639</v>
      </c>
      <c r="F4" s="302" t="s">
        <v>640</v>
      </c>
      <c r="G4" s="302"/>
      <c r="H4" s="302" t="s">
        <v>641</v>
      </c>
      <c r="I4" s="2076" t="s">
        <v>254</v>
      </c>
      <c r="J4" s="2077"/>
      <c r="K4" s="304" t="s">
        <v>642</v>
      </c>
      <c r="L4" s="301" t="s">
        <v>643</v>
      </c>
      <c r="M4" s="2071" t="s">
        <v>644</v>
      </c>
      <c r="N4" s="2072"/>
      <c r="O4" s="2072"/>
      <c r="P4" s="2072"/>
      <c r="Q4" s="2072"/>
      <c r="R4" s="2072"/>
      <c r="S4" s="2072"/>
      <c r="T4" s="2072"/>
      <c r="U4" s="2072"/>
      <c r="V4" s="2072"/>
      <c r="W4" s="2072"/>
      <c r="X4" s="2073"/>
    </row>
    <row r="5" spans="1:24" ht="14.25">
      <c r="A5" s="305" t="s">
        <v>645</v>
      </c>
      <c r="B5" s="306" t="s">
        <v>646</v>
      </c>
      <c r="C5" s="306" t="s">
        <v>379</v>
      </c>
      <c r="D5" s="307" t="s">
        <v>380</v>
      </c>
      <c r="E5" s="305" t="s">
        <v>653</v>
      </c>
      <c r="F5" s="306" t="s">
        <v>654</v>
      </c>
      <c r="G5" s="306" t="s">
        <v>655</v>
      </c>
      <c r="H5" s="306" t="s">
        <v>656</v>
      </c>
      <c r="I5" s="302" t="s">
        <v>657</v>
      </c>
      <c r="J5" s="301" t="s">
        <v>658</v>
      </c>
      <c r="K5" s="307" t="s">
        <v>659</v>
      </c>
      <c r="L5" s="305" t="s">
        <v>660</v>
      </c>
      <c r="M5" s="301" t="s">
        <v>661</v>
      </c>
      <c r="N5" s="2071" t="s">
        <v>662</v>
      </c>
      <c r="O5" s="2072"/>
      <c r="P5" s="2072"/>
      <c r="Q5" s="2072"/>
      <c r="R5" s="2072"/>
      <c r="S5" s="2072"/>
      <c r="T5" s="2072"/>
      <c r="U5" s="2072"/>
      <c r="V5" s="2072"/>
      <c r="W5" s="2072"/>
      <c r="X5" s="2073"/>
    </row>
    <row r="6" spans="1:24" ht="39">
      <c r="A6" s="308"/>
      <c r="B6" s="309" t="s">
        <v>663</v>
      </c>
      <c r="C6" s="310"/>
      <c r="D6" s="311"/>
      <c r="E6" s="312" t="s">
        <v>381</v>
      </c>
      <c r="F6" s="309" t="s">
        <v>664</v>
      </c>
      <c r="G6" s="310"/>
      <c r="H6" s="309" t="s">
        <v>665</v>
      </c>
      <c r="I6" s="309" t="s">
        <v>666</v>
      </c>
      <c r="J6" s="312" t="s">
        <v>667</v>
      </c>
      <c r="K6" s="311"/>
      <c r="L6" s="312" t="s">
        <v>668</v>
      </c>
      <c r="M6" s="312" t="s">
        <v>669</v>
      </c>
      <c r="N6" s="313" t="s">
        <v>447</v>
      </c>
      <c r="O6" s="313" t="s">
        <v>670</v>
      </c>
      <c r="P6" s="313" t="s">
        <v>406</v>
      </c>
      <c r="Q6" s="313" t="s">
        <v>404</v>
      </c>
      <c r="R6" s="313" t="s">
        <v>269</v>
      </c>
      <c r="S6" s="314" t="s">
        <v>671</v>
      </c>
      <c r="T6" s="314" t="s">
        <v>306</v>
      </c>
      <c r="U6" s="314" t="s">
        <v>672</v>
      </c>
      <c r="V6" s="314" t="s">
        <v>673</v>
      </c>
      <c r="W6" s="314" t="s">
        <v>674</v>
      </c>
      <c r="X6" s="315" t="s">
        <v>675</v>
      </c>
    </row>
    <row r="7" spans="1:24" ht="14.25">
      <c r="A7" s="312">
        <v>1</v>
      </c>
      <c r="B7" s="312">
        <v>2</v>
      </c>
      <c r="C7" s="312">
        <v>3</v>
      </c>
      <c r="D7" s="312">
        <v>4</v>
      </c>
      <c r="E7" s="312">
        <v>5</v>
      </c>
      <c r="F7" s="312">
        <v>6</v>
      </c>
      <c r="G7" s="312">
        <v>7</v>
      </c>
      <c r="H7" s="312">
        <v>8</v>
      </c>
      <c r="I7" s="312">
        <v>9</v>
      </c>
      <c r="J7" s="312">
        <v>10</v>
      </c>
      <c r="K7" s="312">
        <v>11</v>
      </c>
      <c r="L7" s="312">
        <v>12</v>
      </c>
      <c r="M7" s="312">
        <v>13</v>
      </c>
      <c r="N7" s="316">
        <v>14</v>
      </c>
      <c r="O7" s="316">
        <v>15</v>
      </c>
      <c r="P7" s="316">
        <v>16</v>
      </c>
      <c r="Q7" s="316">
        <v>17</v>
      </c>
      <c r="R7" s="316">
        <v>18</v>
      </c>
      <c r="S7" s="317">
        <v>19</v>
      </c>
      <c r="T7" s="318">
        <v>20</v>
      </c>
      <c r="U7" s="318">
        <v>21</v>
      </c>
      <c r="V7" s="318">
        <v>22</v>
      </c>
      <c r="W7" s="318">
        <v>23</v>
      </c>
      <c r="X7" s="319">
        <v>24</v>
      </c>
    </row>
    <row r="8" spans="1:24" ht="14.25">
      <c r="A8" s="2068" t="s">
        <v>676</v>
      </c>
      <c r="B8" s="2069"/>
      <c r="C8" s="2069"/>
      <c r="D8" s="2069"/>
      <c r="E8" s="2069"/>
      <c r="F8" s="2069"/>
      <c r="G8" s="2069"/>
      <c r="H8" s="2069"/>
      <c r="I8" s="2069"/>
      <c r="J8" s="2069"/>
      <c r="K8" s="2069"/>
      <c r="L8" s="2069"/>
      <c r="M8" s="2069"/>
      <c r="N8" s="2069"/>
      <c r="O8" s="2069"/>
      <c r="P8" s="2069"/>
      <c r="Q8" s="2069"/>
      <c r="R8" s="2069"/>
      <c r="S8" s="2069"/>
      <c r="T8" s="2069"/>
      <c r="U8" s="2069"/>
      <c r="V8" s="2069"/>
      <c r="W8" s="2069"/>
      <c r="X8" s="2070"/>
    </row>
    <row r="9" spans="1:24" ht="20.25">
      <c r="A9" s="286" t="s">
        <v>412</v>
      </c>
      <c r="B9" s="798">
        <v>1</v>
      </c>
      <c r="C9" s="1455">
        <v>10</v>
      </c>
      <c r="D9" s="1456" t="s">
        <v>427</v>
      </c>
      <c r="E9" s="1455">
        <v>0.8</v>
      </c>
      <c r="F9" s="798" t="s">
        <v>478</v>
      </c>
      <c r="G9" s="798" t="s">
        <v>1273</v>
      </c>
      <c r="H9" s="798" t="s">
        <v>1046</v>
      </c>
      <c r="I9" s="798" t="s">
        <v>677</v>
      </c>
      <c r="J9" s="798" t="s">
        <v>678</v>
      </c>
      <c r="K9" s="1457" t="s">
        <v>1274</v>
      </c>
      <c r="L9" s="1455" t="s">
        <v>1275</v>
      </c>
      <c r="M9" s="798">
        <f>SUM(N9:X9)</f>
        <v>5.300000000000001</v>
      </c>
      <c r="N9" s="798">
        <v>2.56</v>
      </c>
      <c r="O9" s="798"/>
      <c r="P9" s="798"/>
      <c r="Q9" s="798"/>
      <c r="R9" s="798"/>
      <c r="S9" s="799">
        <v>2.74</v>
      </c>
      <c r="T9" s="800"/>
      <c r="U9" s="800"/>
      <c r="V9" s="800"/>
      <c r="W9" s="800"/>
      <c r="X9" s="800"/>
    </row>
    <row r="10" spans="1:24" ht="20.25">
      <c r="A10" s="286"/>
      <c r="B10" s="798">
        <v>2</v>
      </c>
      <c r="C10" s="1455">
        <v>11</v>
      </c>
      <c r="D10" s="1456" t="s">
        <v>1276</v>
      </c>
      <c r="E10" s="1455">
        <v>0.8</v>
      </c>
      <c r="F10" s="798" t="s">
        <v>405</v>
      </c>
      <c r="G10" s="798" t="s">
        <v>1277</v>
      </c>
      <c r="H10" s="798" t="s">
        <v>1046</v>
      </c>
      <c r="I10" s="798" t="s">
        <v>677</v>
      </c>
      <c r="J10" s="798" t="s">
        <v>678</v>
      </c>
      <c r="K10" s="1457" t="s">
        <v>365</v>
      </c>
      <c r="L10" s="1455" t="s">
        <v>1278</v>
      </c>
      <c r="M10" s="798">
        <f aca="true" t="shared" si="0" ref="M10:M17">SUM(N10:X10)</f>
        <v>6.03</v>
      </c>
      <c r="N10" s="798">
        <v>5.12</v>
      </c>
      <c r="O10" s="798"/>
      <c r="P10" s="798"/>
      <c r="Q10" s="798"/>
      <c r="R10" s="798"/>
      <c r="S10" s="799">
        <v>0.91</v>
      </c>
      <c r="T10" s="800"/>
      <c r="U10" s="800"/>
      <c r="V10" s="800"/>
      <c r="W10" s="800"/>
      <c r="X10" s="800"/>
    </row>
    <row r="11" spans="1:24" ht="14.25">
      <c r="A11" s="286"/>
      <c r="B11" s="798">
        <v>3</v>
      </c>
      <c r="C11" s="1455">
        <v>16</v>
      </c>
      <c r="D11" s="1456" t="s">
        <v>1059</v>
      </c>
      <c r="E11" s="1455">
        <v>0.5</v>
      </c>
      <c r="F11" s="798" t="s">
        <v>449</v>
      </c>
      <c r="G11" s="798" t="s">
        <v>1279</v>
      </c>
      <c r="H11" s="798" t="s">
        <v>1046</v>
      </c>
      <c r="I11" s="798" t="s">
        <v>677</v>
      </c>
      <c r="J11" s="798" t="s">
        <v>678</v>
      </c>
      <c r="K11" s="1457" t="s">
        <v>537</v>
      </c>
      <c r="L11" s="1455" t="s">
        <v>1280</v>
      </c>
      <c r="M11" s="798">
        <f t="shared" si="0"/>
        <v>1.67</v>
      </c>
      <c r="N11" s="798"/>
      <c r="O11" s="798"/>
      <c r="P11" s="798"/>
      <c r="Q11" s="798"/>
      <c r="R11" s="798"/>
      <c r="S11" s="799"/>
      <c r="T11" s="800"/>
      <c r="U11" s="800"/>
      <c r="V11" s="800"/>
      <c r="W11" s="800">
        <v>1.67</v>
      </c>
      <c r="X11" s="800"/>
    </row>
    <row r="12" spans="1:24" ht="14.25">
      <c r="A12" s="286"/>
      <c r="B12" s="798">
        <v>4</v>
      </c>
      <c r="C12" s="1455">
        <v>16</v>
      </c>
      <c r="D12" s="1456" t="s">
        <v>1281</v>
      </c>
      <c r="E12" s="1455">
        <v>0.7</v>
      </c>
      <c r="F12" s="798" t="s">
        <v>449</v>
      </c>
      <c r="G12" s="798" t="s">
        <v>1279</v>
      </c>
      <c r="H12" s="798" t="s">
        <v>1046</v>
      </c>
      <c r="I12" s="798" t="s">
        <v>677</v>
      </c>
      <c r="J12" s="798" t="s">
        <v>678</v>
      </c>
      <c r="K12" s="1457" t="s">
        <v>537</v>
      </c>
      <c r="L12" s="1455" t="s">
        <v>1280</v>
      </c>
      <c r="M12" s="798">
        <f t="shared" si="0"/>
        <v>2.33</v>
      </c>
      <c r="N12" s="798"/>
      <c r="O12" s="798"/>
      <c r="P12" s="798"/>
      <c r="Q12" s="798"/>
      <c r="R12" s="798"/>
      <c r="S12" s="799"/>
      <c r="T12" s="800"/>
      <c r="U12" s="800"/>
      <c r="V12" s="800"/>
      <c r="W12" s="800">
        <v>2.33</v>
      </c>
      <c r="X12" s="800"/>
    </row>
    <row r="13" spans="1:24" ht="20.25">
      <c r="A13" s="286"/>
      <c r="B13" s="798">
        <v>5</v>
      </c>
      <c r="C13" s="1455">
        <v>16</v>
      </c>
      <c r="D13" s="1456" t="s">
        <v>1282</v>
      </c>
      <c r="E13" s="1455">
        <v>0.7</v>
      </c>
      <c r="F13" s="798" t="s">
        <v>405</v>
      </c>
      <c r="G13" s="798" t="s">
        <v>1277</v>
      </c>
      <c r="H13" s="798" t="s">
        <v>1046</v>
      </c>
      <c r="I13" s="798" t="s">
        <v>677</v>
      </c>
      <c r="J13" s="798" t="s">
        <v>678</v>
      </c>
      <c r="K13" s="1457" t="s">
        <v>365</v>
      </c>
      <c r="L13" s="1455" t="s">
        <v>1278</v>
      </c>
      <c r="M13" s="798">
        <f t="shared" si="0"/>
        <v>5.28</v>
      </c>
      <c r="N13" s="798">
        <v>4.48</v>
      </c>
      <c r="O13" s="798"/>
      <c r="P13" s="798"/>
      <c r="Q13" s="798"/>
      <c r="R13" s="798"/>
      <c r="S13" s="799">
        <v>0.8</v>
      </c>
      <c r="T13" s="800"/>
      <c r="U13" s="800"/>
      <c r="V13" s="800"/>
      <c r="W13" s="800"/>
      <c r="X13" s="800"/>
    </row>
    <row r="14" spans="1:24" ht="14.25">
      <c r="A14" s="286"/>
      <c r="B14" s="798">
        <v>6</v>
      </c>
      <c r="C14" s="1455">
        <v>37</v>
      </c>
      <c r="D14" s="1456" t="s">
        <v>485</v>
      </c>
      <c r="E14" s="1455">
        <v>0.8</v>
      </c>
      <c r="F14" s="798" t="s">
        <v>404</v>
      </c>
      <c r="G14" s="798" t="s">
        <v>1273</v>
      </c>
      <c r="H14" s="798" t="s">
        <v>1046</v>
      </c>
      <c r="I14" s="798" t="s">
        <v>677</v>
      </c>
      <c r="J14" s="798" t="s">
        <v>678</v>
      </c>
      <c r="K14" s="1457" t="s">
        <v>533</v>
      </c>
      <c r="L14" s="1455" t="s">
        <v>680</v>
      </c>
      <c r="M14" s="798">
        <f t="shared" si="0"/>
        <v>3.2</v>
      </c>
      <c r="N14" s="798"/>
      <c r="O14" s="798"/>
      <c r="P14" s="798"/>
      <c r="Q14" s="798">
        <v>3.2</v>
      </c>
      <c r="R14" s="798"/>
      <c r="S14" s="799"/>
      <c r="T14" s="800"/>
      <c r="U14" s="800"/>
      <c r="V14" s="800"/>
      <c r="W14" s="800"/>
      <c r="X14" s="800"/>
    </row>
    <row r="15" spans="1:24" ht="14.25">
      <c r="A15" s="286"/>
      <c r="B15" s="798">
        <v>7</v>
      </c>
      <c r="C15" s="1455">
        <v>37</v>
      </c>
      <c r="D15" s="1456" t="s">
        <v>1283</v>
      </c>
      <c r="E15" s="1455">
        <v>0.5</v>
      </c>
      <c r="F15" s="798" t="s">
        <v>404</v>
      </c>
      <c r="G15" s="798" t="s">
        <v>1284</v>
      </c>
      <c r="H15" s="798" t="s">
        <v>1046</v>
      </c>
      <c r="I15" s="798" t="s">
        <v>677</v>
      </c>
      <c r="J15" s="798" t="s">
        <v>678</v>
      </c>
      <c r="K15" s="1457" t="s">
        <v>533</v>
      </c>
      <c r="L15" s="1455" t="s">
        <v>680</v>
      </c>
      <c r="M15" s="798">
        <f t="shared" si="0"/>
        <v>2</v>
      </c>
      <c r="N15" s="798"/>
      <c r="O15" s="798"/>
      <c r="P15" s="798"/>
      <c r="Q15" s="798">
        <v>2</v>
      </c>
      <c r="R15" s="798"/>
      <c r="S15" s="799"/>
      <c r="T15" s="800"/>
      <c r="U15" s="800"/>
      <c r="V15" s="800"/>
      <c r="W15" s="800"/>
      <c r="X15" s="800"/>
    </row>
    <row r="16" spans="1:24" ht="14.25">
      <c r="A16" s="286"/>
      <c r="B16" s="798">
        <v>8</v>
      </c>
      <c r="C16" s="1455">
        <v>46</v>
      </c>
      <c r="D16" s="1456" t="s">
        <v>451</v>
      </c>
      <c r="E16" s="1455">
        <v>0.8</v>
      </c>
      <c r="F16" s="798" t="s">
        <v>404</v>
      </c>
      <c r="G16" s="798" t="s">
        <v>1277</v>
      </c>
      <c r="H16" s="798" t="s">
        <v>1046</v>
      </c>
      <c r="I16" s="798" t="s">
        <v>677</v>
      </c>
      <c r="J16" s="798" t="s">
        <v>678</v>
      </c>
      <c r="K16" s="1457" t="s">
        <v>533</v>
      </c>
      <c r="L16" s="1455" t="s">
        <v>680</v>
      </c>
      <c r="M16" s="798">
        <f t="shared" si="0"/>
        <v>3.2</v>
      </c>
      <c r="N16" s="798"/>
      <c r="O16" s="798"/>
      <c r="P16" s="798"/>
      <c r="Q16" s="798">
        <v>3.2</v>
      </c>
      <c r="R16" s="798"/>
      <c r="S16" s="799"/>
      <c r="T16" s="800"/>
      <c r="U16" s="800"/>
      <c r="V16" s="800"/>
      <c r="W16" s="800"/>
      <c r="X16" s="800"/>
    </row>
    <row r="17" spans="1:24" ht="14.25">
      <c r="A17" s="286"/>
      <c r="B17" s="798">
        <v>9</v>
      </c>
      <c r="C17" s="1455">
        <v>55</v>
      </c>
      <c r="D17" s="1456" t="s">
        <v>1063</v>
      </c>
      <c r="E17" s="1455">
        <v>0.7</v>
      </c>
      <c r="F17" s="798" t="s">
        <v>449</v>
      </c>
      <c r="G17" s="798" t="s">
        <v>1285</v>
      </c>
      <c r="H17" s="798" t="s">
        <v>1046</v>
      </c>
      <c r="I17" s="798" t="s">
        <v>677</v>
      </c>
      <c r="J17" s="798" t="s">
        <v>678</v>
      </c>
      <c r="K17" s="1457" t="s">
        <v>537</v>
      </c>
      <c r="L17" s="1455" t="s">
        <v>1280</v>
      </c>
      <c r="M17" s="798">
        <f t="shared" si="0"/>
        <v>2.33</v>
      </c>
      <c r="N17" s="798"/>
      <c r="O17" s="798"/>
      <c r="P17" s="798"/>
      <c r="Q17" s="798"/>
      <c r="R17" s="798"/>
      <c r="S17" s="799"/>
      <c r="T17" s="800"/>
      <c r="U17" s="800"/>
      <c r="V17" s="800"/>
      <c r="W17" s="800">
        <v>2.33</v>
      </c>
      <c r="X17" s="800"/>
    </row>
    <row r="18" spans="1:24" ht="14.25">
      <c r="A18" s="287" t="s">
        <v>394</v>
      </c>
      <c r="B18" s="801"/>
      <c r="C18" s="801"/>
      <c r="D18" s="802"/>
      <c r="E18" s="1239">
        <f>E17+E16+E15+E14+E13+E12+E11+E10+E9</f>
        <v>6.3</v>
      </c>
      <c r="F18" s="803"/>
      <c r="G18" s="801"/>
      <c r="H18" s="804"/>
      <c r="I18" s="801"/>
      <c r="J18" s="801"/>
      <c r="K18" s="801"/>
      <c r="L18" s="801"/>
      <c r="M18" s="805">
        <f>M17+M16+M15+M14+M13+M12+M11+M10+M9</f>
        <v>31.340000000000007</v>
      </c>
      <c r="N18" s="805">
        <f aca="true" t="shared" si="1" ref="N18:X18">N17+N16+N15+N14+N13+N12+N11+N10+N9</f>
        <v>12.160000000000002</v>
      </c>
      <c r="O18" s="805">
        <f t="shared" si="1"/>
        <v>0</v>
      </c>
      <c r="P18" s="805">
        <f t="shared" si="1"/>
        <v>0</v>
      </c>
      <c r="Q18" s="805">
        <f t="shared" si="1"/>
        <v>8.4</v>
      </c>
      <c r="R18" s="805">
        <f t="shared" si="1"/>
        <v>0</v>
      </c>
      <c r="S18" s="805">
        <f t="shared" si="1"/>
        <v>4.45</v>
      </c>
      <c r="T18" s="805">
        <f t="shared" si="1"/>
        <v>0</v>
      </c>
      <c r="U18" s="805">
        <f t="shared" si="1"/>
        <v>0</v>
      </c>
      <c r="V18" s="805">
        <f t="shared" si="1"/>
        <v>0</v>
      </c>
      <c r="W18" s="805">
        <f t="shared" si="1"/>
        <v>6.33</v>
      </c>
      <c r="X18" s="805">
        <f t="shared" si="1"/>
        <v>0</v>
      </c>
    </row>
    <row r="19" spans="1:24" ht="14.25">
      <c r="A19" s="2065" t="s">
        <v>679</v>
      </c>
      <c r="B19" s="2066"/>
      <c r="C19" s="2066"/>
      <c r="D19" s="2066"/>
      <c r="E19" s="2066"/>
      <c r="F19" s="2066"/>
      <c r="G19" s="2066"/>
      <c r="H19" s="2066"/>
      <c r="I19" s="2066"/>
      <c r="J19" s="2066"/>
      <c r="K19" s="2066"/>
      <c r="L19" s="2066"/>
      <c r="M19" s="2066"/>
      <c r="N19" s="2066"/>
      <c r="O19" s="2066"/>
      <c r="P19" s="2066"/>
      <c r="Q19" s="2066"/>
      <c r="R19" s="2066"/>
      <c r="S19" s="2066"/>
      <c r="T19" s="2066"/>
      <c r="U19" s="2066"/>
      <c r="V19" s="2066"/>
      <c r="W19" s="2066"/>
      <c r="X19" s="2067"/>
    </row>
    <row r="20" spans="1:24" ht="14.25">
      <c r="A20" s="288" t="s">
        <v>412</v>
      </c>
      <c r="B20" s="1455">
        <v>1</v>
      </c>
      <c r="C20" s="1455">
        <v>10</v>
      </c>
      <c r="D20" s="1455">
        <v>1.1</v>
      </c>
      <c r="E20" s="1455">
        <v>0.8</v>
      </c>
      <c r="F20" s="798" t="s">
        <v>404</v>
      </c>
      <c r="G20" s="798" t="s">
        <v>1286</v>
      </c>
      <c r="H20" s="798" t="s">
        <v>1046</v>
      </c>
      <c r="I20" s="798" t="s">
        <v>677</v>
      </c>
      <c r="J20" s="798" t="s">
        <v>678</v>
      </c>
      <c r="K20" s="1457" t="s">
        <v>533</v>
      </c>
      <c r="L20" s="1455" t="s">
        <v>680</v>
      </c>
      <c r="M20" s="798">
        <f>SUM(N20:X20)</f>
        <v>3.2</v>
      </c>
      <c r="N20" s="798"/>
      <c r="O20" s="798"/>
      <c r="P20" s="798"/>
      <c r="Q20" s="798">
        <v>3.2</v>
      </c>
      <c r="R20" s="798"/>
      <c r="S20" s="799"/>
      <c r="T20" s="800"/>
      <c r="U20" s="800"/>
      <c r="V20" s="800"/>
      <c r="W20" s="800"/>
      <c r="X20" s="800"/>
    </row>
    <row r="21" spans="1:24" ht="14.25">
      <c r="A21" s="289"/>
      <c r="B21" s="1455">
        <v>2</v>
      </c>
      <c r="C21" s="1455">
        <v>10</v>
      </c>
      <c r="D21" s="1455">
        <v>11.1</v>
      </c>
      <c r="E21" s="1455">
        <v>1</v>
      </c>
      <c r="F21" s="798" t="s">
        <v>404</v>
      </c>
      <c r="G21" s="798" t="s">
        <v>1286</v>
      </c>
      <c r="H21" s="798" t="s">
        <v>1046</v>
      </c>
      <c r="I21" s="798" t="s">
        <v>677</v>
      </c>
      <c r="J21" s="798" t="s">
        <v>678</v>
      </c>
      <c r="K21" s="1457" t="s">
        <v>533</v>
      </c>
      <c r="L21" s="1455" t="s">
        <v>680</v>
      </c>
      <c r="M21" s="798">
        <f aca="true" t="shared" si="2" ref="M21:M29">SUM(N21:X21)</f>
        <v>4</v>
      </c>
      <c r="N21" s="798"/>
      <c r="O21" s="798"/>
      <c r="P21" s="807"/>
      <c r="Q21" s="798">
        <v>4</v>
      </c>
      <c r="R21" s="798"/>
      <c r="S21" s="799"/>
      <c r="T21" s="800"/>
      <c r="U21" s="800"/>
      <c r="V21" s="800"/>
      <c r="W21" s="800"/>
      <c r="X21" s="800"/>
    </row>
    <row r="22" spans="1:24" ht="14.25">
      <c r="A22" s="288"/>
      <c r="B22" s="1455">
        <v>3</v>
      </c>
      <c r="C22" s="1455">
        <v>19</v>
      </c>
      <c r="D22" s="1455">
        <v>46.1</v>
      </c>
      <c r="E22" s="1455">
        <v>0.9</v>
      </c>
      <c r="F22" s="798" t="s">
        <v>404</v>
      </c>
      <c r="G22" s="798" t="s">
        <v>1286</v>
      </c>
      <c r="H22" s="798" t="s">
        <v>1046</v>
      </c>
      <c r="I22" s="798" t="s">
        <v>677</v>
      </c>
      <c r="J22" s="798" t="s">
        <v>678</v>
      </c>
      <c r="K22" s="1457" t="s">
        <v>533</v>
      </c>
      <c r="L22" s="1455" t="s">
        <v>680</v>
      </c>
      <c r="M22" s="798">
        <f t="shared" si="2"/>
        <v>3.6</v>
      </c>
      <c r="N22" s="798"/>
      <c r="O22" s="798"/>
      <c r="P22" s="807"/>
      <c r="Q22" s="798">
        <v>3.6</v>
      </c>
      <c r="R22" s="798"/>
      <c r="S22" s="799"/>
      <c r="T22" s="1458"/>
      <c r="U22" s="1458"/>
      <c r="V22" s="1458"/>
      <c r="W22" s="1458"/>
      <c r="X22" s="1458"/>
    </row>
    <row r="23" spans="1:24" ht="14.25">
      <c r="A23" s="289"/>
      <c r="B23" s="1455">
        <v>4</v>
      </c>
      <c r="C23" s="1455">
        <v>19</v>
      </c>
      <c r="D23" s="1455">
        <v>47</v>
      </c>
      <c r="E23" s="1455">
        <v>0.4</v>
      </c>
      <c r="F23" s="798" t="s">
        <v>404</v>
      </c>
      <c r="G23" s="798" t="s">
        <v>1286</v>
      </c>
      <c r="H23" s="798" t="s">
        <v>1046</v>
      </c>
      <c r="I23" s="798" t="s">
        <v>677</v>
      </c>
      <c r="J23" s="798" t="s">
        <v>678</v>
      </c>
      <c r="K23" s="1457" t="s">
        <v>533</v>
      </c>
      <c r="L23" s="1455" t="s">
        <v>680</v>
      </c>
      <c r="M23" s="798">
        <f t="shared" si="2"/>
        <v>1.6</v>
      </c>
      <c r="N23" s="798"/>
      <c r="O23" s="798"/>
      <c r="P23" s="807"/>
      <c r="Q23" s="798">
        <v>1.6</v>
      </c>
      <c r="R23" s="798"/>
      <c r="S23" s="799"/>
      <c r="T23" s="800"/>
      <c r="U23" s="800"/>
      <c r="V23" s="800"/>
      <c r="W23" s="800"/>
      <c r="X23" s="800"/>
    </row>
    <row r="24" spans="1:24" ht="14.25">
      <c r="A24" s="289"/>
      <c r="B24" s="1455">
        <v>5</v>
      </c>
      <c r="C24" s="1455">
        <v>23</v>
      </c>
      <c r="D24" s="1455">
        <v>12.3</v>
      </c>
      <c r="E24" s="1455">
        <v>0.8</v>
      </c>
      <c r="F24" s="798" t="s">
        <v>404</v>
      </c>
      <c r="G24" s="798" t="s">
        <v>686</v>
      </c>
      <c r="H24" s="798" t="s">
        <v>1046</v>
      </c>
      <c r="I24" s="798" t="s">
        <v>677</v>
      </c>
      <c r="J24" s="798" t="s">
        <v>678</v>
      </c>
      <c r="K24" s="1457" t="s">
        <v>533</v>
      </c>
      <c r="L24" s="1455" t="s">
        <v>680</v>
      </c>
      <c r="M24" s="798">
        <f t="shared" si="2"/>
        <v>3.2</v>
      </c>
      <c r="N24" s="798"/>
      <c r="O24" s="798"/>
      <c r="P24" s="807"/>
      <c r="Q24" s="798">
        <v>3.2</v>
      </c>
      <c r="R24" s="798"/>
      <c r="S24" s="799"/>
      <c r="T24" s="800"/>
      <c r="U24" s="800"/>
      <c r="V24" s="800"/>
      <c r="W24" s="800"/>
      <c r="X24" s="800"/>
    </row>
    <row r="25" spans="1:24" ht="14.25">
      <c r="A25" s="289"/>
      <c r="B25" s="1455">
        <v>6</v>
      </c>
      <c r="C25" s="1455">
        <v>24</v>
      </c>
      <c r="D25" s="1455">
        <v>33.1</v>
      </c>
      <c r="E25" s="1455">
        <v>0.8</v>
      </c>
      <c r="F25" s="798" t="s">
        <v>404</v>
      </c>
      <c r="G25" s="798" t="s">
        <v>1287</v>
      </c>
      <c r="H25" s="798" t="s">
        <v>1046</v>
      </c>
      <c r="I25" s="798" t="s">
        <v>677</v>
      </c>
      <c r="J25" s="798" t="s">
        <v>678</v>
      </c>
      <c r="K25" s="1457" t="s">
        <v>533</v>
      </c>
      <c r="L25" s="1455" t="s">
        <v>680</v>
      </c>
      <c r="M25" s="798">
        <f t="shared" si="2"/>
        <v>3.2</v>
      </c>
      <c r="N25" s="798"/>
      <c r="O25" s="798"/>
      <c r="P25" s="807"/>
      <c r="Q25" s="798">
        <v>3.2</v>
      </c>
      <c r="R25" s="798"/>
      <c r="S25" s="799"/>
      <c r="T25" s="800"/>
      <c r="U25" s="800"/>
      <c r="V25" s="800"/>
      <c r="W25" s="800"/>
      <c r="X25" s="800"/>
    </row>
    <row r="26" spans="1:24" ht="14.25">
      <c r="A26" s="289"/>
      <c r="B26" s="1455">
        <v>7</v>
      </c>
      <c r="C26" s="1455">
        <v>24</v>
      </c>
      <c r="D26" s="1455">
        <v>33.2</v>
      </c>
      <c r="E26" s="1455">
        <v>0.8</v>
      </c>
      <c r="F26" s="798" t="s">
        <v>404</v>
      </c>
      <c r="G26" s="798" t="s">
        <v>1287</v>
      </c>
      <c r="H26" s="798" t="s">
        <v>1046</v>
      </c>
      <c r="I26" s="798" t="s">
        <v>677</v>
      </c>
      <c r="J26" s="798" t="s">
        <v>678</v>
      </c>
      <c r="K26" s="1457" t="s">
        <v>533</v>
      </c>
      <c r="L26" s="1455" t="s">
        <v>680</v>
      </c>
      <c r="M26" s="798">
        <f t="shared" si="2"/>
        <v>3.2</v>
      </c>
      <c r="N26" s="798"/>
      <c r="O26" s="798"/>
      <c r="P26" s="807"/>
      <c r="Q26" s="798">
        <v>3.2</v>
      </c>
      <c r="R26" s="798"/>
      <c r="S26" s="799"/>
      <c r="T26" s="800"/>
      <c r="U26" s="800"/>
      <c r="V26" s="800"/>
      <c r="W26" s="800"/>
      <c r="X26" s="800"/>
    </row>
    <row r="27" spans="1:24" ht="14.25">
      <c r="A27" s="289"/>
      <c r="B27" s="1455">
        <v>8</v>
      </c>
      <c r="C27" s="1455">
        <v>26</v>
      </c>
      <c r="D27" s="1455">
        <v>6.2</v>
      </c>
      <c r="E27" s="1455">
        <v>0.8</v>
      </c>
      <c r="F27" s="798" t="s">
        <v>404</v>
      </c>
      <c r="G27" s="798" t="s">
        <v>1288</v>
      </c>
      <c r="H27" s="798" t="s">
        <v>1046</v>
      </c>
      <c r="I27" s="798" t="s">
        <v>677</v>
      </c>
      <c r="J27" s="798" t="s">
        <v>678</v>
      </c>
      <c r="K27" s="1457" t="s">
        <v>533</v>
      </c>
      <c r="L27" s="1455" t="s">
        <v>680</v>
      </c>
      <c r="M27" s="798">
        <f t="shared" si="2"/>
        <v>3.2</v>
      </c>
      <c r="N27" s="798"/>
      <c r="O27" s="798"/>
      <c r="P27" s="807"/>
      <c r="Q27" s="798">
        <v>3.2</v>
      </c>
      <c r="R27" s="798"/>
      <c r="S27" s="799"/>
      <c r="T27" s="800"/>
      <c r="U27" s="800"/>
      <c r="V27" s="800"/>
      <c r="W27" s="800"/>
      <c r="X27" s="800"/>
    </row>
    <row r="28" spans="1:24" ht="14.25">
      <c r="A28" s="289"/>
      <c r="B28" s="1455">
        <v>9</v>
      </c>
      <c r="C28" s="1455">
        <v>26</v>
      </c>
      <c r="D28" s="1455">
        <v>6.3</v>
      </c>
      <c r="E28" s="1455">
        <v>0.9</v>
      </c>
      <c r="F28" s="798" t="s">
        <v>404</v>
      </c>
      <c r="G28" s="798" t="s">
        <v>1288</v>
      </c>
      <c r="H28" s="798" t="s">
        <v>1046</v>
      </c>
      <c r="I28" s="798" t="s">
        <v>677</v>
      </c>
      <c r="J28" s="798" t="s">
        <v>678</v>
      </c>
      <c r="K28" s="1457" t="s">
        <v>533</v>
      </c>
      <c r="L28" s="1455" t="s">
        <v>680</v>
      </c>
      <c r="M28" s="798">
        <f t="shared" si="2"/>
        <v>3.6</v>
      </c>
      <c r="N28" s="798"/>
      <c r="O28" s="798"/>
      <c r="P28" s="807"/>
      <c r="Q28" s="798">
        <v>3.6</v>
      </c>
      <c r="R28" s="798"/>
      <c r="S28" s="799"/>
      <c r="T28" s="800"/>
      <c r="U28" s="800"/>
      <c r="V28" s="800"/>
      <c r="W28" s="800"/>
      <c r="X28" s="800"/>
    </row>
    <row r="29" spans="1:24" ht="14.25">
      <c r="A29" s="289"/>
      <c r="B29" s="1455">
        <v>10</v>
      </c>
      <c r="C29" s="1455">
        <v>40</v>
      </c>
      <c r="D29" s="1455">
        <v>13.1</v>
      </c>
      <c r="E29" s="1455">
        <v>0.8</v>
      </c>
      <c r="F29" s="798" t="s">
        <v>404</v>
      </c>
      <c r="G29" s="798" t="s">
        <v>685</v>
      </c>
      <c r="H29" s="798" t="s">
        <v>1046</v>
      </c>
      <c r="I29" s="798" t="s">
        <v>677</v>
      </c>
      <c r="J29" s="798" t="s">
        <v>678</v>
      </c>
      <c r="K29" s="1457" t="s">
        <v>533</v>
      </c>
      <c r="L29" s="1455" t="s">
        <v>680</v>
      </c>
      <c r="M29" s="798">
        <f t="shared" si="2"/>
        <v>3.2</v>
      </c>
      <c r="N29" s="798"/>
      <c r="O29" s="798"/>
      <c r="P29" s="807"/>
      <c r="Q29" s="798">
        <v>3.2</v>
      </c>
      <c r="R29" s="798"/>
      <c r="S29" s="799"/>
      <c r="T29" s="800"/>
      <c r="U29" s="800"/>
      <c r="V29" s="800"/>
      <c r="W29" s="800"/>
      <c r="X29" s="800"/>
    </row>
    <row r="30" spans="1:24" ht="14.25">
      <c r="A30" s="290" t="s">
        <v>394</v>
      </c>
      <c r="B30" s="291"/>
      <c r="C30" s="291"/>
      <c r="D30" s="291"/>
      <c r="E30" s="1240">
        <f>E29+E28+E27+E26+E25+E24+E23+E22+E21+E20</f>
        <v>8</v>
      </c>
      <c r="F30" s="291"/>
      <c r="G30" s="809"/>
      <c r="H30" s="798"/>
      <c r="I30" s="809"/>
      <c r="J30" s="809"/>
      <c r="K30" s="809"/>
      <c r="L30" s="809"/>
      <c r="M30" s="809">
        <f>M29+M28+M27+M26+M25+M24+M23+M22+M21+M20</f>
        <v>32</v>
      </c>
      <c r="N30" s="809">
        <f aca="true" t="shared" si="3" ref="N30:X30">N29+N28+N27+N26+N25+N24+N23+N22+N21+N20</f>
        <v>0</v>
      </c>
      <c r="O30" s="809">
        <f t="shared" si="3"/>
        <v>0</v>
      </c>
      <c r="P30" s="809">
        <f t="shared" si="3"/>
        <v>0</v>
      </c>
      <c r="Q30" s="809">
        <f t="shared" si="3"/>
        <v>32</v>
      </c>
      <c r="R30" s="809">
        <f t="shared" si="3"/>
        <v>0</v>
      </c>
      <c r="S30" s="809">
        <f t="shared" si="3"/>
        <v>0</v>
      </c>
      <c r="T30" s="809">
        <f t="shared" si="3"/>
        <v>0</v>
      </c>
      <c r="U30" s="809">
        <f t="shared" si="3"/>
        <v>0</v>
      </c>
      <c r="V30" s="809">
        <f t="shared" si="3"/>
        <v>0</v>
      </c>
      <c r="W30" s="809">
        <f t="shared" si="3"/>
        <v>0</v>
      </c>
      <c r="X30" s="809">
        <f t="shared" si="3"/>
        <v>0</v>
      </c>
    </row>
    <row r="31" spans="1:24" ht="14.25">
      <c r="A31" s="2068" t="s">
        <v>681</v>
      </c>
      <c r="B31" s="2069"/>
      <c r="C31" s="2069"/>
      <c r="D31" s="2069"/>
      <c r="E31" s="2069"/>
      <c r="F31" s="2069"/>
      <c r="G31" s="2069"/>
      <c r="H31" s="2069"/>
      <c r="I31" s="2069"/>
      <c r="J31" s="2069"/>
      <c r="K31" s="2069"/>
      <c r="L31" s="2069"/>
      <c r="M31" s="2069"/>
      <c r="N31" s="2069"/>
      <c r="O31" s="2069"/>
      <c r="P31" s="2069"/>
      <c r="Q31" s="2069"/>
      <c r="R31" s="2069"/>
      <c r="S31" s="2069"/>
      <c r="T31" s="2069"/>
      <c r="U31" s="2069"/>
      <c r="V31" s="2069"/>
      <c r="W31" s="2069"/>
      <c r="X31" s="2070"/>
    </row>
    <row r="32" spans="1:24" ht="20.25">
      <c r="A32" s="288" t="s">
        <v>412</v>
      </c>
      <c r="B32" s="1459">
        <v>1</v>
      </c>
      <c r="C32" s="1459">
        <v>3</v>
      </c>
      <c r="D32" s="1459">
        <v>6.5</v>
      </c>
      <c r="E32" s="1459">
        <v>1</v>
      </c>
      <c r="F32" s="1455" t="s">
        <v>405</v>
      </c>
      <c r="G32" s="798" t="s">
        <v>1289</v>
      </c>
      <c r="H32" s="798" t="s">
        <v>1046</v>
      </c>
      <c r="I32" s="798" t="s">
        <v>677</v>
      </c>
      <c r="J32" s="798" t="s">
        <v>678</v>
      </c>
      <c r="K32" s="1457" t="s">
        <v>1274</v>
      </c>
      <c r="L32" s="1455" t="s">
        <v>1290</v>
      </c>
      <c r="M32" s="1455">
        <f>SUM(N32:X32)</f>
        <v>7.550000000000001</v>
      </c>
      <c r="N32" s="1455">
        <v>6.4</v>
      </c>
      <c r="O32" s="1455"/>
      <c r="P32" s="1455"/>
      <c r="Q32" s="1455"/>
      <c r="R32" s="1455"/>
      <c r="S32" s="1460">
        <v>1.15</v>
      </c>
      <c r="T32" s="1461"/>
      <c r="U32" s="1461"/>
      <c r="V32" s="1461"/>
      <c r="W32" s="1461"/>
      <c r="X32" s="1461"/>
    </row>
    <row r="33" spans="1:24" ht="20.25">
      <c r="A33" s="288"/>
      <c r="B33" s="1459">
        <v>2</v>
      </c>
      <c r="C33" s="1459">
        <v>3</v>
      </c>
      <c r="D33" s="1459">
        <v>6.6</v>
      </c>
      <c r="E33" s="1459">
        <v>0.9</v>
      </c>
      <c r="F33" s="1455" t="s">
        <v>405</v>
      </c>
      <c r="G33" s="798" t="s">
        <v>1289</v>
      </c>
      <c r="H33" s="798" t="s">
        <v>1046</v>
      </c>
      <c r="I33" s="798" t="s">
        <v>677</v>
      </c>
      <c r="J33" s="798" t="s">
        <v>678</v>
      </c>
      <c r="K33" s="1457" t="s">
        <v>1274</v>
      </c>
      <c r="L33" s="1455" t="s">
        <v>1290</v>
      </c>
      <c r="M33" s="1455">
        <f>SUM(N33:X33)</f>
        <v>6.79</v>
      </c>
      <c r="N33" s="1455">
        <v>5.76</v>
      </c>
      <c r="O33" s="1455"/>
      <c r="P33" s="1455"/>
      <c r="Q33" s="1455"/>
      <c r="R33" s="1460"/>
      <c r="S33" s="1460">
        <v>1.03</v>
      </c>
      <c r="T33" s="1461"/>
      <c r="U33" s="1461"/>
      <c r="V33" s="1461"/>
      <c r="W33" s="1461"/>
      <c r="X33" s="1461"/>
    </row>
    <row r="34" spans="1:24" ht="20.25">
      <c r="A34" s="288"/>
      <c r="B34" s="1459">
        <v>3</v>
      </c>
      <c r="C34" s="1459">
        <v>13</v>
      </c>
      <c r="D34" s="1459">
        <v>19.1</v>
      </c>
      <c r="E34" s="1459">
        <v>0.9</v>
      </c>
      <c r="F34" s="1455" t="s">
        <v>405</v>
      </c>
      <c r="G34" s="798" t="s">
        <v>1289</v>
      </c>
      <c r="H34" s="798" t="s">
        <v>1046</v>
      </c>
      <c r="I34" s="798" t="s">
        <v>677</v>
      </c>
      <c r="J34" s="798" t="s">
        <v>678</v>
      </c>
      <c r="K34" s="1457" t="s">
        <v>1274</v>
      </c>
      <c r="L34" s="1455" t="s">
        <v>1290</v>
      </c>
      <c r="M34" s="1455">
        <f>SUM(N34:X34)</f>
        <v>6.79</v>
      </c>
      <c r="N34" s="1455">
        <v>5.76</v>
      </c>
      <c r="O34" s="1455"/>
      <c r="P34" s="1455"/>
      <c r="Q34" s="1455"/>
      <c r="R34" s="1460"/>
      <c r="S34" s="1460">
        <v>1.03</v>
      </c>
      <c r="T34" s="1461"/>
      <c r="U34" s="1461"/>
      <c r="V34" s="1461"/>
      <c r="W34" s="1461"/>
      <c r="X34" s="1461"/>
    </row>
    <row r="35" spans="1:24" ht="14.25">
      <c r="A35" s="288"/>
      <c r="B35" s="1459">
        <v>4</v>
      </c>
      <c r="C35" s="1459">
        <v>28</v>
      </c>
      <c r="D35" s="1459">
        <v>2</v>
      </c>
      <c r="E35" s="1459">
        <v>0.4</v>
      </c>
      <c r="F35" s="1455" t="s">
        <v>478</v>
      </c>
      <c r="G35" s="798" t="s">
        <v>685</v>
      </c>
      <c r="H35" s="798" t="s">
        <v>1046</v>
      </c>
      <c r="I35" s="798" t="s">
        <v>677</v>
      </c>
      <c r="J35" s="798" t="s">
        <v>678</v>
      </c>
      <c r="K35" s="1457" t="s">
        <v>486</v>
      </c>
      <c r="L35" s="1455" t="s">
        <v>320</v>
      </c>
      <c r="M35" s="1455">
        <f>SUM(N35:X35)</f>
        <v>2.29</v>
      </c>
      <c r="N35" s="1455"/>
      <c r="O35" s="1455"/>
      <c r="P35" s="1455"/>
      <c r="Q35" s="1455"/>
      <c r="R35" s="1460"/>
      <c r="S35" s="1460">
        <v>2.29</v>
      </c>
      <c r="T35" s="1461"/>
      <c r="U35" s="1461"/>
      <c r="V35" s="1461"/>
      <c r="W35" s="1461"/>
      <c r="X35" s="1461"/>
    </row>
    <row r="36" spans="1:24" ht="14.25">
      <c r="A36" s="288"/>
      <c r="B36" s="1459">
        <v>5</v>
      </c>
      <c r="C36" s="1459">
        <v>28</v>
      </c>
      <c r="D36" s="1459">
        <v>27.1</v>
      </c>
      <c r="E36" s="1459">
        <v>0.9</v>
      </c>
      <c r="F36" s="1455" t="s">
        <v>404</v>
      </c>
      <c r="G36" s="798" t="s">
        <v>1291</v>
      </c>
      <c r="H36" s="798" t="s">
        <v>1046</v>
      </c>
      <c r="I36" s="798" t="s">
        <v>677</v>
      </c>
      <c r="J36" s="798" t="s">
        <v>678</v>
      </c>
      <c r="K36" s="806" t="s">
        <v>533</v>
      </c>
      <c r="L36" s="1462" t="s">
        <v>680</v>
      </c>
      <c r="M36" s="1455">
        <f>SUM(N36:X36)</f>
        <v>3.6</v>
      </c>
      <c r="N36" s="1455"/>
      <c r="O36" s="1455"/>
      <c r="P36" s="1455"/>
      <c r="Q36" s="1455">
        <v>3.6</v>
      </c>
      <c r="R36" s="1460"/>
      <c r="S36" s="1460"/>
      <c r="T36" s="1461"/>
      <c r="U36" s="1461"/>
      <c r="V36" s="1461"/>
      <c r="W36" s="1461"/>
      <c r="X36" s="1461"/>
    </row>
    <row r="37" spans="1:24" ht="14.25">
      <c r="A37" s="288" t="s">
        <v>394</v>
      </c>
      <c r="B37" s="808"/>
      <c r="C37" s="808"/>
      <c r="D37" s="808"/>
      <c r="E37" s="1240">
        <f>E36+E35+E34+E33+E32</f>
        <v>4.1</v>
      </c>
      <c r="F37" s="291"/>
      <c r="G37" s="291"/>
      <c r="H37" s="291"/>
      <c r="I37" s="291"/>
      <c r="J37" s="291"/>
      <c r="K37" s="291"/>
      <c r="L37" s="291"/>
      <c r="M37" s="291">
        <f>M36+M35+M34+M33+M32</f>
        <v>27.02</v>
      </c>
      <c r="N37" s="291">
        <f aca="true" t="shared" si="4" ref="N37:X37">N36+N35+N34+N33+N32</f>
        <v>17.92</v>
      </c>
      <c r="O37" s="291">
        <f t="shared" si="4"/>
        <v>0</v>
      </c>
      <c r="P37" s="291">
        <f t="shared" si="4"/>
        <v>0</v>
      </c>
      <c r="Q37" s="291">
        <f t="shared" si="4"/>
        <v>3.6</v>
      </c>
      <c r="R37" s="291">
        <f t="shared" si="4"/>
        <v>0</v>
      </c>
      <c r="S37" s="291">
        <f t="shared" si="4"/>
        <v>5.5</v>
      </c>
      <c r="T37" s="291">
        <f t="shared" si="4"/>
        <v>0</v>
      </c>
      <c r="U37" s="291">
        <f t="shared" si="4"/>
        <v>0</v>
      </c>
      <c r="V37" s="291">
        <f t="shared" si="4"/>
        <v>0</v>
      </c>
      <c r="W37" s="291">
        <f t="shared" si="4"/>
        <v>0</v>
      </c>
      <c r="X37" s="291">
        <f t="shared" si="4"/>
        <v>0</v>
      </c>
    </row>
    <row r="38" spans="1:24" ht="14.25">
      <c r="A38" s="2078" t="s">
        <v>682</v>
      </c>
      <c r="B38" s="2079"/>
      <c r="C38" s="2079"/>
      <c r="D38" s="2079"/>
      <c r="E38" s="2079"/>
      <c r="F38" s="2079"/>
      <c r="G38" s="2079"/>
      <c r="H38" s="2079"/>
      <c r="I38" s="2079"/>
      <c r="J38" s="2079"/>
      <c r="K38" s="2079"/>
      <c r="L38" s="2079"/>
      <c r="M38" s="2079"/>
      <c r="N38" s="2079"/>
      <c r="O38" s="2079"/>
      <c r="P38" s="2079"/>
      <c r="Q38" s="2079"/>
      <c r="R38" s="2079"/>
      <c r="S38" s="2079"/>
      <c r="T38" s="2079"/>
      <c r="U38" s="2079"/>
      <c r="V38" s="2079"/>
      <c r="W38" s="2079"/>
      <c r="X38" s="2080"/>
    </row>
    <row r="39" spans="1:24" ht="14.25">
      <c r="A39" s="1468" t="s">
        <v>412</v>
      </c>
      <c r="B39" s="1459">
        <v>1</v>
      </c>
      <c r="C39" s="1459">
        <v>54</v>
      </c>
      <c r="D39" s="1459">
        <v>16</v>
      </c>
      <c r="E39" s="1459">
        <v>0.6</v>
      </c>
      <c r="F39" s="1455" t="s">
        <v>404</v>
      </c>
      <c r="G39" s="798" t="s">
        <v>1291</v>
      </c>
      <c r="H39" s="798" t="s">
        <v>1046</v>
      </c>
      <c r="I39" s="798" t="s">
        <v>677</v>
      </c>
      <c r="J39" s="798" t="s">
        <v>678</v>
      </c>
      <c r="K39" s="806" t="s">
        <v>533</v>
      </c>
      <c r="L39" s="1462" t="s">
        <v>680</v>
      </c>
      <c r="M39" s="1455">
        <f>SUM(N39:X39)</f>
        <v>2.4</v>
      </c>
      <c r="N39" s="1455"/>
      <c r="O39" s="1455"/>
      <c r="P39" s="1455"/>
      <c r="Q39" s="1455">
        <v>2.4</v>
      </c>
      <c r="R39" s="1455"/>
      <c r="S39" s="1460"/>
      <c r="T39" s="1461"/>
      <c r="U39" s="1461"/>
      <c r="V39" s="1461"/>
      <c r="W39" s="1461"/>
      <c r="X39" s="1461"/>
    </row>
    <row r="40" spans="1:24" ht="14.25">
      <c r="A40" s="1468" t="s">
        <v>394</v>
      </c>
      <c r="B40" s="1469"/>
      <c r="C40" s="1469"/>
      <c r="D40" s="1469"/>
      <c r="E40" s="1469">
        <f>E39</f>
        <v>0.6</v>
      </c>
      <c r="F40" s="1470"/>
      <c r="G40" s="1470"/>
      <c r="H40" s="1470"/>
      <c r="I40" s="1470"/>
      <c r="J40" s="1470"/>
      <c r="K40" s="1470"/>
      <c r="L40" s="1470"/>
      <c r="M40" s="1470">
        <f aca="true" t="shared" si="5" ref="M40:X40">SUM(M35:M39)</f>
        <v>35.309999999999995</v>
      </c>
      <c r="N40" s="1470">
        <f t="shared" si="5"/>
        <v>17.92</v>
      </c>
      <c r="O40" s="1470">
        <f t="shared" si="5"/>
        <v>0</v>
      </c>
      <c r="P40" s="1470">
        <f t="shared" si="5"/>
        <v>0</v>
      </c>
      <c r="Q40" s="1470">
        <f t="shared" si="5"/>
        <v>9.6</v>
      </c>
      <c r="R40" s="1470">
        <f t="shared" si="5"/>
        <v>0</v>
      </c>
      <c r="S40" s="1470">
        <f t="shared" si="5"/>
        <v>7.79</v>
      </c>
      <c r="T40" s="1470">
        <f t="shared" si="5"/>
        <v>0</v>
      </c>
      <c r="U40" s="1470">
        <f t="shared" si="5"/>
        <v>0</v>
      </c>
      <c r="V40" s="1470">
        <f t="shared" si="5"/>
        <v>0</v>
      </c>
      <c r="W40" s="1470">
        <f t="shared" si="5"/>
        <v>0</v>
      </c>
      <c r="X40" s="1470">
        <f t="shared" si="5"/>
        <v>0</v>
      </c>
    </row>
    <row r="41" spans="1:24" ht="14.25">
      <c r="A41" s="2062" t="s">
        <v>1048</v>
      </c>
      <c r="B41" s="2063"/>
      <c r="C41" s="2063"/>
      <c r="D41" s="2063"/>
      <c r="E41" s="2063"/>
      <c r="F41" s="2063"/>
      <c r="G41" s="2063"/>
      <c r="H41" s="2063"/>
      <c r="I41" s="2063"/>
      <c r="J41" s="2063"/>
      <c r="K41" s="2063"/>
      <c r="L41" s="2063"/>
      <c r="M41" s="2063"/>
      <c r="N41" s="2063"/>
      <c r="O41" s="2063"/>
      <c r="P41" s="2063"/>
      <c r="Q41" s="2063"/>
      <c r="R41" s="2063"/>
      <c r="S41" s="2063"/>
      <c r="T41" s="2063"/>
      <c r="U41" s="2063"/>
      <c r="V41" s="2063"/>
      <c r="W41" s="2063"/>
      <c r="X41" s="2064"/>
    </row>
    <row r="42" spans="1:24" ht="20.25">
      <c r="A42" s="288" t="s">
        <v>412</v>
      </c>
      <c r="B42" s="1455">
        <v>1</v>
      </c>
      <c r="C42" s="1455">
        <v>3</v>
      </c>
      <c r="D42" s="1459">
        <v>11.3</v>
      </c>
      <c r="E42" s="1455">
        <v>0.7</v>
      </c>
      <c r="F42" s="1455" t="s">
        <v>405</v>
      </c>
      <c r="G42" s="798" t="s">
        <v>1289</v>
      </c>
      <c r="H42" s="798" t="s">
        <v>1046</v>
      </c>
      <c r="I42" s="798" t="s">
        <v>677</v>
      </c>
      <c r="J42" s="798" t="s">
        <v>678</v>
      </c>
      <c r="K42" s="1457" t="s">
        <v>1274</v>
      </c>
      <c r="L42" s="1455" t="s">
        <v>1290</v>
      </c>
      <c r="M42" s="1455">
        <f>SUM(N42:X42)</f>
        <v>5.28</v>
      </c>
      <c r="N42" s="1455">
        <v>4.48</v>
      </c>
      <c r="O42" s="1455"/>
      <c r="P42" s="1455"/>
      <c r="Q42" s="1455"/>
      <c r="R42" s="1455"/>
      <c r="S42" s="1460"/>
      <c r="T42" s="1463">
        <v>0.8</v>
      </c>
      <c r="U42" s="1461"/>
      <c r="V42" s="1461"/>
      <c r="W42" s="1461"/>
      <c r="X42" s="1461"/>
    </row>
    <row r="43" spans="1:24" ht="20.25">
      <c r="A43" s="288"/>
      <c r="B43" s="1455">
        <v>2</v>
      </c>
      <c r="C43" s="1455">
        <v>3</v>
      </c>
      <c r="D43" s="1459">
        <v>11.4</v>
      </c>
      <c r="E43" s="1455">
        <v>0.9</v>
      </c>
      <c r="F43" s="1455" t="s">
        <v>405</v>
      </c>
      <c r="G43" s="798" t="s">
        <v>1289</v>
      </c>
      <c r="H43" s="798" t="s">
        <v>1046</v>
      </c>
      <c r="I43" s="798" t="s">
        <v>677</v>
      </c>
      <c r="J43" s="798" t="s">
        <v>678</v>
      </c>
      <c r="K43" s="1457" t="s">
        <v>1274</v>
      </c>
      <c r="L43" s="1455" t="s">
        <v>1290</v>
      </c>
      <c r="M43" s="1455">
        <f>SUM(N43:X43)</f>
        <v>6.79</v>
      </c>
      <c r="N43" s="1455">
        <v>5.76</v>
      </c>
      <c r="O43" s="1455"/>
      <c r="P43" s="1455"/>
      <c r="Q43" s="1455"/>
      <c r="R43" s="1460"/>
      <c r="S43" s="1460"/>
      <c r="T43" s="1464">
        <v>1.03</v>
      </c>
      <c r="U43" s="1461"/>
      <c r="V43" s="1461"/>
      <c r="W43" s="1461"/>
      <c r="X43" s="1461"/>
    </row>
    <row r="44" spans="1:24" ht="14.25">
      <c r="A44" s="288" t="s">
        <v>394</v>
      </c>
      <c r="B44" s="808"/>
      <c r="C44" s="808"/>
      <c r="D44" s="808"/>
      <c r="E44" s="1266">
        <f>E43+E42</f>
        <v>1.6</v>
      </c>
      <c r="F44" s="291"/>
      <c r="G44" s="291"/>
      <c r="H44" s="291"/>
      <c r="I44" s="291"/>
      <c r="J44" s="291"/>
      <c r="K44" s="291"/>
      <c r="L44" s="291"/>
      <c r="M44" s="291">
        <f>M43+M42</f>
        <v>12.07</v>
      </c>
      <c r="N44" s="291">
        <f aca="true" t="shared" si="6" ref="N44:X44">N43+N42</f>
        <v>10.24</v>
      </c>
      <c r="O44" s="291">
        <f t="shared" si="6"/>
        <v>0</v>
      </c>
      <c r="P44" s="291">
        <f t="shared" si="6"/>
        <v>0</v>
      </c>
      <c r="Q44" s="291">
        <f t="shared" si="6"/>
        <v>0</v>
      </c>
      <c r="R44" s="291">
        <f t="shared" si="6"/>
        <v>0</v>
      </c>
      <c r="S44" s="291">
        <f t="shared" si="6"/>
        <v>0</v>
      </c>
      <c r="T44" s="291">
        <f t="shared" si="6"/>
        <v>1.83</v>
      </c>
      <c r="U44" s="291">
        <f t="shared" si="6"/>
        <v>0</v>
      </c>
      <c r="V44" s="291">
        <f t="shared" si="6"/>
        <v>0</v>
      </c>
      <c r="W44" s="291">
        <f t="shared" si="6"/>
        <v>0</v>
      </c>
      <c r="X44" s="291">
        <f t="shared" si="6"/>
        <v>0</v>
      </c>
    </row>
    <row r="45" spans="1:24" ht="14.25">
      <c r="A45" s="2078" t="s">
        <v>683</v>
      </c>
      <c r="B45" s="2069"/>
      <c r="C45" s="2069"/>
      <c r="D45" s="2069"/>
      <c r="E45" s="2069"/>
      <c r="F45" s="2069"/>
      <c r="G45" s="2069"/>
      <c r="H45" s="2069"/>
      <c r="I45" s="2069"/>
      <c r="J45" s="2069"/>
      <c r="K45" s="2069"/>
      <c r="L45" s="2069"/>
      <c r="M45" s="2069"/>
      <c r="N45" s="2069"/>
      <c r="O45" s="2069"/>
      <c r="P45" s="2069"/>
      <c r="Q45" s="2069"/>
      <c r="R45" s="2069"/>
      <c r="S45" s="2069"/>
      <c r="T45" s="2069"/>
      <c r="U45" s="2069"/>
      <c r="V45" s="2069"/>
      <c r="W45" s="2069"/>
      <c r="X45" s="2070"/>
    </row>
    <row r="46" spans="1:24" ht="14.25">
      <c r="A46" s="288" t="s">
        <v>412</v>
      </c>
      <c r="B46" s="1455">
        <v>1</v>
      </c>
      <c r="C46" s="1455">
        <v>11</v>
      </c>
      <c r="D46" s="1459">
        <v>9.1</v>
      </c>
      <c r="E46" s="1455">
        <v>0.8</v>
      </c>
      <c r="F46" s="1455" t="s">
        <v>269</v>
      </c>
      <c r="G46" s="798" t="s">
        <v>1284</v>
      </c>
      <c r="H46" s="798" t="s">
        <v>1046</v>
      </c>
      <c r="I46" s="798" t="s">
        <v>677</v>
      </c>
      <c r="J46" s="798" t="s">
        <v>678</v>
      </c>
      <c r="K46" s="1457" t="s">
        <v>486</v>
      </c>
      <c r="L46" s="1455" t="s">
        <v>320</v>
      </c>
      <c r="M46" s="1455">
        <f>SUM(N46:X46)</f>
        <v>4.571</v>
      </c>
      <c r="N46" s="1455"/>
      <c r="O46" s="1455"/>
      <c r="P46" s="1455"/>
      <c r="Q46" s="1455"/>
      <c r="R46" s="1455"/>
      <c r="S46" s="1460">
        <v>4.571</v>
      </c>
      <c r="T46" s="1461"/>
      <c r="U46" s="1461"/>
      <c r="V46" s="1461"/>
      <c r="W46" s="1461"/>
      <c r="X46" s="1461"/>
    </row>
    <row r="47" spans="1:24" ht="14.25">
      <c r="A47" s="288"/>
      <c r="B47" s="1455">
        <v>2</v>
      </c>
      <c r="C47" s="1455">
        <v>11</v>
      </c>
      <c r="D47" s="1459">
        <v>9.2</v>
      </c>
      <c r="E47" s="1455">
        <v>0.5</v>
      </c>
      <c r="F47" s="1455" t="s">
        <v>269</v>
      </c>
      <c r="G47" s="798" t="s">
        <v>1284</v>
      </c>
      <c r="H47" s="798" t="s">
        <v>1046</v>
      </c>
      <c r="I47" s="798" t="s">
        <v>677</v>
      </c>
      <c r="J47" s="798" t="s">
        <v>678</v>
      </c>
      <c r="K47" s="1457" t="s">
        <v>486</v>
      </c>
      <c r="L47" s="1455" t="s">
        <v>320</v>
      </c>
      <c r="M47" s="1455">
        <f aca="true" t="shared" si="7" ref="M47:M52">SUM(N47:X47)</f>
        <v>2.857</v>
      </c>
      <c r="N47" s="1455"/>
      <c r="O47" s="1455"/>
      <c r="P47" s="1455"/>
      <c r="Q47" s="1455"/>
      <c r="R47" s="1455"/>
      <c r="S47" s="1460">
        <v>2.857</v>
      </c>
      <c r="T47" s="1461"/>
      <c r="U47" s="1461"/>
      <c r="V47" s="1461"/>
      <c r="W47" s="1461"/>
      <c r="X47" s="1461"/>
    </row>
    <row r="48" spans="1:24" ht="14.25">
      <c r="A48" s="288"/>
      <c r="B48" s="1455">
        <v>3</v>
      </c>
      <c r="C48" s="1455">
        <v>24</v>
      </c>
      <c r="D48" s="1459">
        <v>11.1</v>
      </c>
      <c r="E48" s="1455">
        <v>0.8</v>
      </c>
      <c r="F48" s="1455" t="s">
        <v>269</v>
      </c>
      <c r="G48" s="798" t="s">
        <v>1284</v>
      </c>
      <c r="H48" s="798" t="s">
        <v>1046</v>
      </c>
      <c r="I48" s="798" t="s">
        <v>677</v>
      </c>
      <c r="J48" s="798" t="s">
        <v>678</v>
      </c>
      <c r="K48" s="1457" t="s">
        <v>486</v>
      </c>
      <c r="L48" s="1455" t="s">
        <v>320</v>
      </c>
      <c r="M48" s="1455">
        <f t="shared" si="7"/>
        <v>4.571</v>
      </c>
      <c r="N48" s="1455"/>
      <c r="O48" s="1455"/>
      <c r="P48" s="1455"/>
      <c r="Q48" s="1455"/>
      <c r="R48" s="1455"/>
      <c r="S48" s="1460">
        <v>4.571</v>
      </c>
      <c r="T48" s="1461"/>
      <c r="U48" s="1461"/>
      <c r="V48" s="1461"/>
      <c r="W48" s="1461"/>
      <c r="X48" s="1461"/>
    </row>
    <row r="49" spans="1:24" ht="14.25">
      <c r="A49" s="288"/>
      <c r="B49" s="1455">
        <v>4</v>
      </c>
      <c r="C49" s="1455">
        <v>26</v>
      </c>
      <c r="D49" s="1459">
        <v>34</v>
      </c>
      <c r="E49" s="1455">
        <v>0.7</v>
      </c>
      <c r="F49" s="1455" t="s">
        <v>404</v>
      </c>
      <c r="G49" s="798" t="s">
        <v>685</v>
      </c>
      <c r="H49" s="798" t="s">
        <v>1046</v>
      </c>
      <c r="I49" s="798" t="s">
        <v>677</v>
      </c>
      <c r="J49" s="798" t="s">
        <v>678</v>
      </c>
      <c r="K49" s="806" t="s">
        <v>533</v>
      </c>
      <c r="L49" s="1462" t="s">
        <v>680</v>
      </c>
      <c r="M49" s="1455">
        <f t="shared" si="7"/>
        <v>2.8</v>
      </c>
      <c r="N49" s="1455"/>
      <c r="O49" s="1455"/>
      <c r="P49" s="1455"/>
      <c r="Q49" s="1455">
        <v>2.8</v>
      </c>
      <c r="R49" s="1455"/>
      <c r="S49" s="1460"/>
      <c r="T49" s="1461"/>
      <c r="U49" s="1461"/>
      <c r="V49" s="1461"/>
      <c r="W49" s="1461"/>
      <c r="X49" s="1461"/>
    </row>
    <row r="50" spans="1:24" ht="14.25">
      <c r="A50" s="288"/>
      <c r="B50" s="1455">
        <v>5</v>
      </c>
      <c r="C50" s="1455">
        <v>30</v>
      </c>
      <c r="D50" s="1459">
        <v>6.1</v>
      </c>
      <c r="E50" s="1455">
        <v>0.5</v>
      </c>
      <c r="F50" s="1455" t="s">
        <v>404</v>
      </c>
      <c r="G50" s="798" t="s">
        <v>1292</v>
      </c>
      <c r="H50" s="798" t="s">
        <v>1046</v>
      </c>
      <c r="I50" s="798" t="s">
        <v>677</v>
      </c>
      <c r="J50" s="798" t="s">
        <v>678</v>
      </c>
      <c r="K50" s="806" t="s">
        <v>533</v>
      </c>
      <c r="L50" s="1462" t="s">
        <v>680</v>
      </c>
      <c r="M50" s="1455">
        <f t="shared" si="7"/>
        <v>2</v>
      </c>
      <c r="N50" s="1455"/>
      <c r="O50" s="1455"/>
      <c r="P50" s="1455"/>
      <c r="Q50" s="1455">
        <v>2</v>
      </c>
      <c r="R50" s="1455"/>
      <c r="S50" s="1460"/>
      <c r="T50" s="1461"/>
      <c r="U50" s="1461"/>
      <c r="V50" s="1461"/>
      <c r="W50" s="1461"/>
      <c r="X50" s="1461"/>
    </row>
    <row r="51" spans="1:24" ht="14.25">
      <c r="A51" s="288"/>
      <c r="B51" s="1455">
        <v>6</v>
      </c>
      <c r="C51" s="1455">
        <v>33</v>
      </c>
      <c r="D51" s="1459">
        <v>5.1</v>
      </c>
      <c r="E51" s="1455">
        <v>1</v>
      </c>
      <c r="F51" s="1455" t="s">
        <v>269</v>
      </c>
      <c r="G51" s="798" t="s">
        <v>1293</v>
      </c>
      <c r="H51" s="798" t="s">
        <v>1046</v>
      </c>
      <c r="I51" s="798" t="s">
        <v>677</v>
      </c>
      <c r="J51" s="798" t="s">
        <v>678</v>
      </c>
      <c r="K51" s="1457" t="s">
        <v>486</v>
      </c>
      <c r="L51" s="1455" t="s">
        <v>320</v>
      </c>
      <c r="M51" s="1455">
        <f t="shared" si="7"/>
        <v>5.714</v>
      </c>
      <c r="N51" s="1455"/>
      <c r="O51" s="1455"/>
      <c r="P51" s="1455"/>
      <c r="Q51" s="1455"/>
      <c r="R51" s="1455"/>
      <c r="S51" s="1460">
        <v>5.714</v>
      </c>
      <c r="T51" s="1461"/>
      <c r="U51" s="1461"/>
      <c r="V51" s="1461"/>
      <c r="W51" s="1461"/>
      <c r="X51" s="1461"/>
    </row>
    <row r="52" spans="1:24" ht="14.25">
      <c r="A52" s="288"/>
      <c r="B52" s="1455">
        <v>7</v>
      </c>
      <c r="C52" s="1455">
        <v>38</v>
      </c>
      <c r="D52" s="1459">
        <v>1.1</v>
      </c>
      <c r="E52" s="1455">
        <v>1</v>
      </c>
      <c r="F52" s="1455" t="s">
        <v>404</v>
      </c>
      <c r="G52" s="798" t="s">
        <v>1293</v>
      </c>
      <c r="H52" s="798" t="s">
        <v>1046</v>
      </c>
      <c r="I52" s="798" t="s">
        <v>677</v>
      </c>
      <c r="J52" s="798" t="s">
        <v>678</v>
      </c>
      <c r="K52" s="806" t="s">
        <v>533</v>
      </c>
      <c r="L52" s="1462" t="s">
        <v>680</v>
      </c>
      <c r="M52" s="1455">
        <f t="shared" si="7"/>
        <v>4</v>
      </c>
      <c r="N52" s="1455"/>
      <c r="O52" s="1455"/>
      <c r="P52" s="1455"/>
      <c r="Q52" s="1455">
        <v>4</v>
      </c>
      <c r="R52" s="1455"/>
      <c r="S52" s="1460"/>
      <c r="T52" s="1461"/>
      <c r="U52" s="1461"/>
      <c r="V52" s="1461"/>
      <c r="W52" s="1461"/>
      <c r="X52" s="1461"/>
    </row>
    <row r="53" spans="1:24" ht="14.25">
      <c r="A53" s="290" t="s">
        <v>394</v>
      </c>
      <c r="B53" s="291"/>
      <c r="C53" s="291"/>
      <c r="D53" s="291"/>
      <c r="E53" s="1239">
        <f>E52+E51+E50+E49+E48+E47+E46</f>
        <v>5.3</v>
      </c>
      <c r="F53" s="803"/>
      <c r="G53" s="803"/>
      <c r="H53" s="803"/>
      <c r="I53" s="803"/>
      <c r="J53" s="803"/>
      <c r="K53" s="803"/>
      <c r="L53" s="803"/>
      <c r="M53" s="803">
        <f>M52+M51+M50+M49+M48+M47+M46</f>
        <v>26.512999999999998</v>
      </c>
      <c r="N53" s="803">
        <f aca="true" t="shared" si="8" ref="N53:X53">N52+N51+N50+N49+N48+N47+N46</f>
        <v>0</v>
      </c>
      <c r="O53" s="803">
        <f t="shared" si="8"/>
        <v>0</v>
      </c>
      <c r="P53" s="803">
        <f t="shared" si="8"/>
        <v>0</v>
      </c>
      <c r="Q53" s="803">
        <f t="shared" si="8"/>
        <v>8.8</v>
      </c>
      <c r="R53" s="803">
        <f t="shared" si="8"/>
        <v>0</v>
      </c>
      <c r="S53" s="803">
        <f t="shared" si="8"/>
        <v>17.713</v>
      </c>
      <c r="T53" s="803">
        <f t="shared" si="8"/>
        <v>0</v>
      </c>
      <c r="U53" s="803">
        <f t="shared" si="8"/>
        <v>0</v>
      </c>
      <c r="V53" s="803">
        <f t="shared" si="8"/>
        <v>0</v>
      </c>
      <c r="W53" s="803">
        <f t="shared" si="8"/>
        <v>0</v>
      </c>
      <c r="X53" s="803">
        <f t="shared" si="8"/>
        <v>0</v>
      </c>
    </row>
    <row r="54" spans="1:24" ht="14.25">
      <c r="A54" s="2081" t="s">
        <v>684</v>
      </c>
      <c r="B54" s="2066"/>
      <c r="C54" s="2066"/>
      <c r="D54" s="2066"/>
      <c r="E54" s="2066"/>
      <c r="F54" s="2066"/>
      <c r="G54" s="2066"/>
      <c r="H54" s="2066"/>
      <c r="I54" s="2066"/>
      <c r="J54" s="2066"/>
      <c r="K54" s="2066"/>
      <c r="L54" s="2066"/>
      <c r="M54" s="2066"/>
      <c r="N54" s="2066"/>
      <c r="O54" s="2066"/>
      <c r="P54" s="2066"/>
      <c r="Q54" s="2066"/>
      <c r="R54" s="2066"/>
      <c r="S54" s="2066"/>
      <c r="T54" s="2066"/>
      <c r="U54" s="2066"/>
      <c r="V54" s="2066"/>
      <c r="W54" s="2066"/>
      <c r="X54" s="2067"/>
    </row>
    <row r="55" spans="1:24" ht="14.25">
      <c r="A55" s="288" t="s">
        <v>412</v>
      </c>
      <c r="B55" s="1455">
        <v>1</v>
      </c>
      <c r="C55" s="1455">
        <v>8</v>
      </c>
      <c r="D55" s="1459">
        <v>16.2</v>
      </c>
      <c r="E55" s="1455">
        <v>1</v>
      </c>
      <c r="F55" s="1455" t="s">
        <v>269</v>
      </c>
      <c r="G55" s="1455" t="s">
        <v>686</v>
      </c>
      <c r="H55" s="798" t="s">
        <v>1046</v>
      </c>
      <c r="I55" s="798" t="s">
        <v>677</v>
      </c>
      <c r="J55" s="798" t="s">
        <v>678</v>
      </c>
      <c r="K55" s="1457" t="s">
        <v>486</v>
      </c>
      <c r="L55" s="1455" t="s">
        <v>320</v>
      </c>
      <c r="M55" s="1455">
        <f>SUM(N55:X55)</f>
        <v>5.7</v>
      </c>
      <c r="N55" s="1455"/>
      <c r="O55" s="1455"/>
      <c r="P55" s="1455"/>
      <c r="Q55" s="1455"/>
      <c r="R55" s="1455"/>
      <c r="S55" s="1460">
        <v>5.7</v>
      </c>
      <c r="T55" s="1461"/>
      <c r="U55" s="1461"/>
      <c r="V55" s="1461"/>
      <c r="W55" s="1461"/>
      <c r="X55" s="1461"/>
    </row>
    <row r="56" spans="1:24" ht="14.25">
      <c r="A56" s="288"/>
      <c r="B56" s="1455">
        <v>2</v>
      </c>
      <c r="C56" s="1455">
        <v>8</v>
      </c>
      <c r="D56" s="1459">
        <v>16.3</v>
      </c>
      <c r="E56" s="1455">
        <v>0.9</v>
      </c>
      <c r="F56" s="1455" t="s">
        <v>269</v>
      </c>
      <c r="G56" s="1455" t="s">
        <v>686</v>
      </c>
      <c r="H56" s="798" t="s">
        <v>1046</v>
      </c>
      <c r="I56" s="798" t="s">
        <v>677</v>
      </c>
      <c r="J56" s="798" t="s">
        <v>678</v>
      </c>
      <c r="K56" s="1457" t="s">
        <v>486</v>
      </c>
      <c r="L56" s="1455" t="s">
        <v>320</v>
      </c>
      <c r="M56" s="1455">
        <f aca="true" t="shared" si="9" ref="M56:M67">SUM(N56:X56)</f>
        <v>5.1</v>
      </c>
      <c r="N56" s="1455"/>
      <c r="O56" s="1455"/>
      <c r="P56" s="1455"/>
      <c r="Q56" s="1455"/>
      <c r="R56" s="1455"/>
      <c r="S56" s="1460">
        <v>5.1</v>
      </c>
      <c r="T56" s="1461"/>
      <c r="U56" s="1461"/>
      <c r="V56" s="1461"/>
      <c r="W56" s="1461"/>
      <c r="X56" s="1461"/>
    </row>
    <row r="57" spans="1:24" ht="14.25">
      <c r="A57" s="288"/>
      <c r="B57" s="1455">
        <v>3</v>
      </c>
      <c r="C57" s="1455">
        <v>10</v>
      </c>
      <c r="D57" s="1459">
        <v>4.2</v>
      </c>
      <c r="E57" s="1455">
        <v>0.9</v>
      </c>
      <c r="F57" s="1455" t="s">
        <v>404</v>
      </c>
      <c r="G57" s="1455" t="s">
        <v>685</v>
      </c>
      <c r="H57" s="798" t="s">
        <v>1046</v>
      </c>
      <c r="I57" s="798" t="s">
        <v>677</v>
      </c>
      <c r="J57" s="798" t="s">
        <v>678</v>
      </c>
      <c r="K57" s="806" t="s">
        <v>533</v>
      </c>
      <c r="L57" s="1462" t="s">
        <v>680</v>
      </c>
      <c r="M57" s="1455">
        <f t="shared" si="9"/>
        <v>3.6</v>
      </c>
      <c r="N57" s="1455"/>
      <c r="O57" s="1455"/>
      <c r="P57" s="1455"/>
      <c r="Q57" s="1455">
        <v>3.6</v>
      </c>
      <c r="R57" s="1455"/>
      <c r="S57" s="1460"/>
      <c r="T57" s="1461"/>
      <c r="U57" s="1461"/>
      <c r="V57" s="1461"/>
      <c r="W57" s="1461"/>
      <c r="X57" s="1461"/>
    </row>
    <row r="58" spans="1:24" ht="14.25">
      <c r="A58" s="288"/>
      <c r="B58" s="1455">
        <v>4</v>
      </c>
      <c r="C58" s="1455">
        <v>12</v>
      </c>
      <c r="D58" s="1459">
        <v>4.1</v>
      </c>
      <c r="E58" s="1455">
        <v>0.9</v>
      </c>
      <c r="F58" s="1455" t="s">
        <v>404</v>
      </c>
      <c r="G58" s="1455" t="s">
        <v>685</v>
      </c>
      <c r="H58" s="798" t="s">
        <v>1046</v>
      </c>
      <c r="I58" s="798" t="s">
        <v>677</v>
      </c>
      <c r="J58" s="798" t="s">
        <v>678</v>
      </c>
      <c r="K58" s="806" t="s">
        <v>533</v>
      </c>
      <c r="L58" s="1462" t="s">
        <v>680</v>
      </c>
      <c r="M58" s="1455">
        <f t="shared" si="9"/>
        <v>3.6</v>
      </c>
      <c r="N58" s="1455"/>
      <c r="O58" s="1455"/>
      <c r="P58" s="1455"/>
      <c r="Q58" s="1455">
        <v>3.6</v>
      </c>
      <c r="R58" s="1455"/>
      <c r="S58" s="1460"/>
      <c r="T58" s="1461"/>
      <c r="U58" s="1461"/>
      <c r="V58" s="1461"/>
      <c r="W58" s="1461"/>
      <c r="X58" s="1461"/>
    </row>
    <row r="59" spans="1:24" ht="14.25">
      <c r="A59" s="288"/>
      <c r="B59" s="1455">
        <v>5</v>
      </c>
      <c r="C59" s="1455">
        <v>12</v>
      </c>
      <c r="D59" s="1459">
        <v>4.2</v>
      </c>
      <c r="E59" s="1455">
        <v>0.9</v>
      </c>
      <c r="F59" s="1455" t="s">
        <v>404</v>
      </c>
      <c r="G59" s="1455" t="s">
        <v>685</v>
      </c>
      <c r="H59" s="798" t="s">
        <v>1046</v>
      </c>
      <c r="I59" s="798" t="s">
        <v>677</v>
      </c>
      <c r="J59" s="798" t="s">
        <v>678</v>
      </c>
      <c r="K59" s="806" t="s">
        <v>533</v>
      </c>
      <c r="L59" s="1462" t="s">
        <v>680</v>
      </c>
      <c r="M59" s="1455">
        <f t="shared" si="9"/>
        <v>3.6</v>
      </c>
      <c r="N59" s="1455"/>
      <c r="O59" s="1455"/>
      <c r="P59" s="1455"/>
      <c r="Q59" s="1455">
        <v>3.6</v>
      </c>
      <c r="R59" s="1455"/>
      <c r="S59" s="1460"/>
      <c r="T59" s="1461"/>
      <c r="U59" s="1461"/>
      <c r="V59" s="1461"/>
      <c r="W59" s="1461"/>
      <c r="X59" s="1461"/>
    </row>
    <row r="60" spans="1:24" ht="14.25">
      <c r="A60" s="288"/>
      <c r="B60" s="1455">
        <v>6</v>
      </c>
      <c r="C60" s="1455">
        <v>15</v>
      </c>
      <c r="D60" s="1459">
        <v>17</v>
      </c>
      <c r="E60" s="1455">
        <v>1</v>
      </c>
      <c r="F60" s="1455" t="s">
        <v>269</v>
      </c>
      <c r="G60" s="1455" t="s">
        <v>685</v>
      </c>
      <c r="H60" s="798" t="s">
        <v>1046</v>
      </c>
      <c r="I60" s="798" t="s">
        <v>677</v>
      </c>
      <c r="J60" s="798" t="s">
        <v>678</v>
      </c>
      <c r="K60" s="1457" t="s">
        <v>486</v>
      </c>
      <c r="L60" s="1455" t="s">
        <v>320</v>
      </c>
      <c r="M60" s="1455">
        <f t="shared" si="9"/>
        <v>5.7</v>
      </c>
      <c r="N60" s="1455"/>
      <c r="O60" s="1455"/>
      <c r="P60" s="1455"/>
      <c r="Q60" s="1455"/>
      <c r="R60" s="1455"/>
      <c r="S60" s="1460">
        <v>5.7</v>
      </c>
      <c r="T60" s="1461"/>
      <c r="U60" s="1461"/>
      <c r="V60" s="1461"/>
      <c r="W60" s="1461"/>
      <c r="X60" s="1461"/>
    </row>
    <row r="61" spans="1:24" ht="14.25">
      <c r="A61" s="288"/>
      <c r="B61" s="1455">
        <v>7</v>
      </c>
      <c r="C61" s="1455">
        <v>15</v>
      </c>
      <c r="D61" s="1459">
        <v>17.2</v>
      </c>
      <c r="E61" s="1455">
        <v>0.9</v>
      </c>
      <c r="F61" s="1455" t="s">
        <v>269</v>
      </c>
      <c r="G61" s="1455" t="s">
        <v>685</v>
      </c>
      <c r="H61" s="798" t="s">
        <v>1046</v>
      </c>
      <c r="I61" s="798" t="s">
        <v>677</v>
      </c>
      <c r="J61" s="798" t="s">
        <v>678</v>
      </c>
      <c r="K61" s="1457" t="s">
        <v>486</v>
      </c>
      <c r="L61" s="1455" t="s">
        <v>320</v>
      </c>
      <c r="M61" s="1455">
        <f t="shared" si="9"/>
        <v>5.7</v>
      </c>
      <c r="N61" s="1455"/>
      <c r="O61" s="1455"/>
      <c r="P61" s="1455"/>
      <c r="Q61" s="1455"/>
      <c r="R61" s="1455"/>
      <c r="S61" s="1460">
        <v>5.7</v>
      </c>
      <c r="T61" s="1461"/>
      <c r="U61" s="1461"/>
      <c r="V61" s="1461"/>
      <c r="W61" s="1461"/>
      <c r="X61" s="1461"/>
    </row>
    <row r="62" spans="1:24" ht="14.25">
      <c r="A62" s="288"/>
      <c r="B62" s="1455">
        <v>8</v>
      </c>
      <c r="C62" s="1455">
        <v>15</v>
      </c>
      <c r="D62" s="1459">
        <v>23.2</v>
      </c>
      <c r="E62" s="1455">
        <v>0.9</v>
      </c>
      <c r="F62" s="1455" t="s">
        <v>269</v>
      </c>
      <c r="G62" s="1455" t="s">
        <v>686</v>
      </c>
      <c r="H62" s="798" t="s">
        <v>1046</v>
      </c>
      <c r="I62" s="798" t="s">
        <v>677</v>
      </c>
      <c r="J62" s="798" t="s">
        <v>678</v>
      </c>
      <c r="K62" s="1457" t="s">
        <v>486</v>
      </c>
      <c r="L62" s="1455" t="s">
        <v>320</v>
      </c>
      <c r="M62" s="1455">
        <f t="shared" si="9"/>
        <v>5.1</v>
      </c>
      <c r="N62" s="1455"/>
      <c r="O62" s="1455"/>
      <c r="P62" s="1455"/>
      <c r="Q62" s="1455"/>
      <c r="R62" s="1455"/>
      <c r="S62" s="1460">
        <v>5.1</v>
      </c>
      <c r="T62" s="1461"/>
      <c r="U62" s="1461"/>
      <c r="V62" s="1461"/>
      <c r="W62" s="1461"/>
      <c r="X62" s="1461"/>
    </row>
    <row r="63" spans="1:24" ht="14.25">
      <c r="A63" s="289"/>
      <c r="B63" s="1455">
        <v>9</v>
      </c>
      <c r="C63" s="1455">
        <v>25</v>
      </c>
      <c r="D63" s="1459">
        <v>10</v>
      </c>
      <c r="E63" s="1455">
        <v>0.9</v>
      </c>
      <c r="F63" s="1455" t="s">
        <v>404</v>
      </c>
      <c r="G63" s="1455" t="s">
        <v>686</v>
      </c>
      <c r="H63" s="798" t="s">
        <v>1046</v>
      </c>
      <c r="I63" s="798" t="s">
        <v>677</v>
      </c>
      <c r="J63" s="798" t="s">
        <v>678</v>
      </c>
      <c r="K63" s="806" t="s">
        <v>533</v>
      </c>
      <c r="L63" s="1462" t="s">
        <v>680</v>
      </c>
      <c r="M63" s="1455">
        <f t="shared" si="9"/>
        <v>3.6</v>
      </c>
      <c r="N63" s="1455"/>
      <c r="O63" s="1455"/>
      <c r="P63" s="1455"/>
      <c r="Q63" s="1455">
        <v>3.6</v>
      </c>
      <c r="R63" s="1455"/>
      <c r="S63" s="1460"/>
      <c r="T63" s="1461"/>
      <c r="U63" s="1461"/>
      <c r="V63" s="1461"/>
      <c r="W63" s="1461"/>
      <c r="X63" s="1461"/>
    </row>
    <row r="64" spans="1:24" ht="14.25">
      <c r="A64" s="289"/>
      <c r="B64" s="1455">
        <v>10</v>
      </c>
      <c r="C64" s="1455">
        <v>43</v>
      </c>
      <c r="D64" s="1459">
        <v>7.1</v>
      </c>
      <c r="E64" s="1455">
        <v>0.9</v>
      </c>
      <c r="F64" s="1455" t="s">
        <v>269</v>
      </c>
      <c r="G64" s="1455" t="s">
        <v>685</v>
      </c>
      <c r="H64" s="798" t="s">
        <v>1046</v>
      </c>
      <c r="I64" s="798" t="s">
        <v>677</v>
      </c>
      <c r="J64" s="798" t="s">
        <v>678</v>
      </c>
      <c r="K64" s="1457" t="s">
        <v>486</v>
      </c>
      <c r="L64" s="1455" t="s">
        <v>320</v>
      </c>
      <c r="M64" s="1455">
        <f t="shared" si="9"/>
        <v>5.1</v>
      </c>
      <c r="N64" s="1455"/>
      <c r="O64" s="1455"/>
      <c r="P64" s="1455"/>
      <c r="Q64" s="1455"/>
      <c r="R64" s="1455"/>
      <c r="S64" s="1460">
        <v>5.1</v>
      </c>
      <c r="T64" s="1461"/>
      <c r="U64" s="1461"/>
      <c r="V64" s="1461"/>
      <c r="W64" s="1461"/>
      <c r="X64" s="1461"/>
    </row>
    <row r="65" spans="1:24" ht="14.25">
      <c r="A65" s="289"/>
      <c r="B65" s="1455">
        <v>11</v>
      </c>
      <c r="C65" s="1455">
        <v>51</v>
      </c>
      <c r="D65" s="1459">
        <v>1.1</v>
      </c>
      <c r="E65" s="1455">
        <v>0.9</v>
      </c>
      <c r="F65" s="1455" t="s">
        <v>269</v>
      </c>
      <c r="G65" s="1455" t="s">
        <v>1292</v>
      </c>
      <c r="H65" s="798" t="s">
        <v>1046</v>
      </c>
      <c r="I65" s="798" t="s">
        <v>677</v>
      </c>
      <c r="J65" s="798" t="s">
        <v>678</v>
      </c>
      <c r="K65" s="1457" t="s">
        <v>486</v>
      </c>
      <c r="L65" s="1455" t="s">
        <v>320</v>
      </c>
      <c r="M65" s="1455">
        <f t="shared" si="9"/>
        <v>5.1</v>
      </c>
      <c r="N65" s="1455"/>
      <c r="O65" s="1455"/>
      <c r="P65" s="1455"/>
      <c r="Q65" s="1455"/>
      <c r="R65" s="1455"/>
      <c r="S65" s="1460">
        <v>5.1</v>
      </c>
      <c r="T65" s="1461"/>
      <c r="U65" s="1461"/>
      <c r="V65" s="1461"/>
      <c r="W65" s="1461"/>
      <c r="X65" s="1461"/>
    </row>
    <row r="66" spans="1:24" ht="14.25">
      <c r="A66" s="289"/>
      <c r="B66" s="1455">
        <v>12</v>
      </c>
      <c r="C66" s="1455">
        <v>57</v>
      </c>
      <c r="D66" s="1459">
        <v>21.1</v>
      </c>
      <c r="E66" s="1455">
        <v>0.9</v>
      </c>
      <c r="F66" s="1455" t="s">
        <v>269</v>
      </c>
      <c r="G66" s="1455" t="s">
        <v>1288</v>
      </c>
      <c r="H66" s="798" t="s">
        <v>1046</v>
      </c>
      <c r="I66" s="798" t="s">
        <v>677</v>
      </c>
      <c r="J66" s="798" t="s">
        <v>678</v>
      </c>
      <c r="K66" s="1457" t="s">
        <v>486</v>
      </c>
      <c r="L66" s="1455" t="s">
        <v>320</v>
      </c>
      <c r="M66" s="1455">
        <f t="shared" si="9"/>
        <v>5.1</v>
      </c>
      <c r="N66" s="1455"/>
      <c r="O66" s="1455"/>
      <c r="P66" s="1455"/>
      <c r="Q66" s="1455"/>
      <c r="R66" s="1455"/>
      <c r="S66" s="1460">
        <v>5.1</v>
      </c>
      <c r="T66" s="1461"/>
      <c r="U66" s="1461"/>
      <c r="V66" s="1461"/>
      <c r="W66" s="1461"/>
      <c r="X66" s="1461"/>
    </row>
    <row r="67" spans="1:24" ht="14.25">
      <c r="A67" s="289"/>
      <c r="B67" s="1455">
        <v>13</v>
      </c>
      <c r="C67" s="1455">
        <v>61</v>
      </c>
      <c r="D67" s="1459">
        <v>19</v>
      </c>
      <c r="E67" s="1455">
        <v>0.9</v>
      </c>
      <c r="F67" s="1455" t="s">
        <v>404</v>
      </c>
      <c r="G67" s="1455" t="s">
        <v>1288</v>
      </c>
      <c r="H67" s="798" t="s">
        <v>1046</v>
      </c>
      <c r="I67" s="798" t="s">
        <v>677</v>
      </c>
      <c r="J67" s="798" t="s">
        <v>678</v>
      </c>
      <c r="K67" s="806" t="s">
        <v>533</v>
      </c>
      <c r="L67" s="1462" t="s">
        <v>680</v>
      </c>
      <c r="M67" s="1455">
        <f t="shared" si="9"/>
        <v>3.6</v>
      </c>
      <c r="N67" s="1455"/>
      <c r="O67" s="1455"/>
      <c r="P67" s="1455"/>
      <c r="Q67" s="1455">
        <v>3.6</v>
      </c>
      <c r="R67" s="1455"/>
      <c r="S67" s="1460"/>
      <c r="T67" s="1461"/>
      <c r="U67" s="1461"/>
      <c r="V67" s="1461"/>
      <c r="W67" s="1461"/>
      <c r="X67" s="1461"/>
    </row>
    <row r="68" spans="1:24" ht="14.25">
      <c r="A68" s="290" t="s">
        <v>394</v>
      </c>
      <c r="B68" s="291"/>
      <c r="C68" s="291"/>
      <c r="D68" s="291"/>
      <c r="E68" s="1241">
        <f>E67+E66+E65+E64+E63+E62+E61+E60+E59+E58+E57+E56+E55</f>
        <v>11.900000000000002</v>
      </c>
      <c r="F68" s="291"/>
      <c r="G68" s="291"/>
      <c r="H68" s="291"/>
      <c r="I68" s="291"/>
      <c r="J68" s="291"/>
      <c r="K68" s="291"/>
      <c r="L68" s="291"/>
      <c r="M68" s="291">
        <f>M67+M66+M65+M64+M63+M62+M61+M60+M59+M58+M57+M56+M55</f>
        <v>60.600000000000016</v>
      </c>
      <c r="N68" s="291">
        <f aca="true" t="shared" si="10" ref="N68:X68">N67+N66+N65+N64+N63+N62+N61+N60+N59+N58+N57+N56+N55</f>
        <v>0</v>
      </c>
      <c r="O68" s="291">
        <f t="shared" si="10"/>
        <v>0</v>
      </c>
      <c r="P68" s="291">
        <f t="shared" si="10"/>
        <v>0</v>
      </c>
      <c r="Q68" s="291">
        <f t="shared" si="10"/>
        <v>18</v>
      </c>
      <c r="R68" s="291">
        <f t="shared" si="10"/>
        <v>0</v>
      </c>
      <c r="S68" s="291">
        <f t="shared" si="10"/>
        <v>42.6</v>
      </c>
      <c r="T68" s="291">
        <f t="shared" si="10"/>
        <v>0</v>
      </c>
      <c r="U68" s="291">
        <f t="shared" si="10"/>
        <v>0</v>
      </c>
      <c r="V68" s="291">
        <f t="shared" si="10"/>
        <v>0</v>
      </c>
      <c r="W68" s="291">
        <f t="shared" si="10"/>
        <v>0</v>
      </c>
      <c r="X68" s="291">
        <f t="shared" si="10"/>
        <v>0</v>
      </c>
    </row>
    <row r="69" spans="1:24" ht="14.25">
      <c r="A69" s="2078" t="s">
        <v>687</v>
      </c>
      <c r="B69" s="2069"/>
      <c r="C69" s="2069"/>
      <c r="D69" s="2069"/>
      <c r="E69" s="2069"/>
      <c r="F69" s="2069"/>
      <c r="G69" s="2069"/>
      <c r="H69" s="2069"/>
      <c r="I69" s="2069"/>
      <c r="J69" s="2069"/>
      <c r="K69" s="2069"/>
      <c r="L69" s="2069"/>
      <c r="M69" s="2069"/>
      <c r="N69" s="2069"/>
      <c r="O69" s="2069"/>
      <c r="P69" s="2069"/>
      <c r="Q69" s="2069"/>
      <c r="R69" s="2069"/>
      <c r="S69" s="2069"/>
      <c r="T69" s="2069"/>
      <c r="U69" s="2069"/>
      <c r="V69" s="2069"/>
      <c r="W69" s="2069"/>
      <c r="X69" s="2070"/>
    </row>
    <row r="70" spans="1:24" ht="14.25">
      <c r="A70" s="288" t="s">
        <v>412</v>
      </c>
      <c r="B70" s="1459">
        <v>1</v>
      </c>
      <c r="C70" s="1459">
        <v>11</v>
      </c>
      <c r="D70" s="1459">
        <v>13.1</v>
      </c>
      <c r="E70" s="1459">
        <v>1</v>
      </c>
      <c r="F70" s="1455" t="s">
        <v>478</v>
      </c>
      <c r="G70" s="1455" t="s">
        <v>1292</v>
      </c>
      <c r="H70" s="798" t="s">
        <v>1046</v>
      </c>
      <c r="I70" s="798" t="s">
        <v>677</v>
      </c>
      <c r="J70" s="798" t="s">
        <v>678</v>
      </c>
      <c r="K70" s="806" t="s">
        <v>486</v>
      </c>
      <c r="L70" s="1455" t="s">
        <v>1294</v>
      </c>
      <c r="M70" s="1465">
        <f aca="true" t="shared" si="11" ref="M70:M76">SUM(N70:X70)</f>
        <v>5.699999999999999</v>
      </c>
      <c r="N70" s="1455"/>
      <c r="O70" s="1455"/>
      <c r="P70" s="1455">
        <v>0.6</v>
      </c>
      <c r="Q70" s="1455"/>
      <c r="R70" s="1455"/>
      <c r="S70" s="1460">
        <v>5.1</v>
      </c>
      <c r="T70" s="1466"/>
      <c r="U70" s="1466"/>
      <c r="V70" s="1466"/>
      <c r="W70" s="1466"/>
      <c r="X70" s="1466"/>
    </row>
    <row r="71" spans="1:24" ht="14.25">
      <c r="A71" s="289"/>
      <c r="B71" s="1459">
        <v>2</v>
      </c>
      <c r="C71" s="1459">
        <v>32</v>
      </c>
      <c r="D71" s="1459">
        <v>6</v>
      </c>
      <c r="E71" s="1459">
        <v>0.5</v>
      </c>
      <c r="F71" s="1455" t="s">
        <v>404</v>
      </c>
      <c r="G71" s="1455" t="s">
        <v>685</v>
      </c>
      <c r="H71" s="798" t="s">
        <v>1046</v>
      </c>
      <c r="I71" s="798" t="s">
        <v>677</v>
      </c>
      <c r="J71" s="798" t="s">
        <v>678</v>
      </c>
      <c r="K71" s="1467" t="s">
        <v>533</v>
      </c>
      <c r="L71" s="1455" t="s">
        <v>484</v>
      </c>
      <c r="M71" s="1465">
        <f t="shared" si="11"/>
        <v>2</v>
      </c>
      <c r="N71" s="1455"/>
      <c r="O71" s="1455"/>
      <c r="P71" s="1455"/>
      <c r="Q71" s="1455">
        <v>2</v>
      </c>
      <c r="R71" s="1455"/>
      <c r="S71" s="1460"/>
      <c r="T71" s="1466"/>
      <c r="U71" s="1466"/>
      <c r="V71" s="1466"/>
      <c r="W71" s="1466"/>
      <c r="X71" s="1466"/>
    </row>
    <row r="72" spans="1:24" ht="14.25">
      <c r="A72" s="289"/>
      <c r="B72" s="1459">
        <v>3</v>
      </c>
      <c r="C72" s="1459">
        <v>43</v>
      </c>
      <c r="D72" s="1459">
        <v>3.2</v>
      </c>
      <c r="E72" s="1459">
        <v>0.6</v>
      </c>
      <c r="F72" s="1455" t="s">
        <v>478</v>
      </c>
      <c r="G72" s="1455" t="s">
        <v>1288</v>
      </c>
      <c r="H72" s="798" t="s">
        <v>1046</v>
      </c>
      <c r="I72" s="798" t="s">
        <v>677</v>
      </c>
      <c r="J72" s="798" t="s">
        <v>678</v>
      </c>
      <c r="K72" s="806" t="s">
        <v>486</v>
      </c>
      <c r="L72" s="1455" t="s">
        <v>1294</v>
      </c>
      <c r="M72" s="1465">
        <f t="shared" si="11"/>
        <v>3.4</v>
      </c>
      <c r="N72" s="1455"/>
      <c r="O72" s="1455"/>
      <c r="P72" s="1455">
        <v>0.3</v>
      </c>
      <c r="Q72" s="1455"/>
      <c r="R72" s="1455"/>
      <c r="S72" s="1460">
        <v>3.1</v>
      </c>
      <c r="T72" s="1466"/>
      <c r="U72" s="1466"/>
      <c r="V72" s="1466"/>
      <c r="W72" s="1466"/>
      <c r="X72" s="1466"/>
    </row>
    <row r="73" spans="1:24" ht="14.25">
      <c r="A73" s="289"/>
      <c r="B73" s="1459">
        <v>4</v>
      </c>
      <c r="C73" s="1459">
        <v>61</v>
      </c>
      <c r="D73" s="1459">
        <v>10.2</v>
      </c>
      <c r="E73" s="1459">
        <v>1</v>
      </c>
      <c r="F73" s="1455" t="s">
        <v>478</v>
      </c>
      <c r="G73" s="1455" t="s">
        <v>1288</v>
      </c>
      <c r="H73" s="798" t="s">
        <v>1046</v>
      </c>
      <c r="I73" s="798" t="s">
        <v>677</v>
      </c>
      <c r="J73" s="798" t="s">
        <v>678</v>
      </c>
      <c r="K73" s="806" t="s">
        <v>486</v>
      </c>
      <c r="L73" s="1455" t="s">
        <v>1294</v>
      </c>
      <c r="M73" s="1465">
        <f t="shared" si="11"/>
        <v>5.699999999999999</v>
      </c>
      <c r="N73" s="1455"/>
      <c r="O73" s="1455"/>
      <c r="P73" s="1455">
        <v>0.6</v>
      </c>
      <c r="Q73" s="1455"/>
      <c r="R73" s="1455"/>
      <c r="S73" s="1460">
        <v>5.1</v>
      </c>
      <c r="T73" s="1466"/>
      <c r="U73" s="1466"/>
      <c r="V73" s="1466"/>
      <c r="W73" s="1466"/>
      <c r="X73" s="1466"/>
    </row>
    <row r="74" spans="1:24" ht="14.25">
      <c r="A74" s="289"/>
      <c r="B74" s="1459">
        <v>5</v>
      </c>
      <c r="C74" s="1459">
        <v>63</v>
      </c>
      <c r="D74" s="1459">
        <v>4.2</v>
      </c>
      <c r="E74" s="1459">
        <v>0.9</v>
      </c>
      <c r="F74" s="1455" t="s">
        <v>478</v>
      </c>
      <c r="G74" s="1455" t="s">
        <v>685</v>
      </c>
      <c r="H74" s="798" t="s">
        <v>1046</v>
      </c>
      <c r="I74" s="798" t="s">
        <v>677</v>
      </c>
      <c r="J74" s="798" t="s">
        <v>678</v>
      </c>
      <c r="K74" s="806" t="s">
        <v>486</v>
      </c>
      <c r="L74" s="1455" t="s">
        <v>1294</v>
      </c>
      <c r="M74" s="1465">
        <f t="shared" si="11"/>
        <v>5.1</v>
      </c>
      <c r="N74" s="1455"/>
      <c r="O74" s="1455"/>
      <c r="P74" s="1455">
        <v>0.5</v>
      </c>
      <c r="Q74" s="1455"/>
      <c r="R74" s="1455"/>
      <c r="S74" s="1460">
        <v>4.6</v>
      </c>
      <c r="T74" s="1466"/>
      <c r="U74" s="1466"/>
      <c r="V74" s="1466"/>
      <c r="W74" s="1466"/>
      <c r="X74" s="1466"/>
    </row>
    <row r="75" spans="1:24" ht="14.25">
      <c r="A75" s="289"/>
      <c r="B75" s="1459">
        <v>6</v>
      </c>
      <c r="C75" s="1459">
        <v>63</v>
      </c>
      <c r="D75" s="1459">
        <v>4.3</v>
      </c>
      <c r="E75" s="1459">
        <v>0.9</v>
      </c>
      <c r="F75" s="1455" t="s">
        <v>478</v>
      </c>
      <c r="G75" s="1455" t="s">
        <v>685</v>
      </c>
      <c r="H75" s="798" t="s">
        <v>1046</v>
      </c>
      <c r="I75" s="798" t="s">
        <v>677</v>
      </c>
      <c r="J75" s="798" t="s">
        <v>678</v>
      </c>
      <c r="K75" s="806" t="s">
        <v>486</v>
      </c>
      <c r="L75" s="1455" t="s">
        <v>1294</v>
      </c>
      <c r="M75" s="1465">
        <f t="shared" si="11"/>
        <v>5.1</v>
      </c>
      <c r="N75" s="1455"/>
      <c r="O75" s="1455"/>
      <c r="P75" s="1455">
        <v>0.5</v>
      </c>
      <c r="Q75" s="1455"/>
      <c r="R75" s="1455"/>
      <c r="S75" s="1460">
        <v>4.6</v>
      </c>
      <c r="T75" s="1466"/>
      <c r="U75" s="1466"/>
      <c r="V75" s="1466"/>
      <c r="W75" s="1466"/>
      <c r="X75" s="1466"/>
    </row>
    <row r="76" spans="1:24" ht="14.25">
      <c r="A76" s="289"/>
      <c r="B76" s="1459">
        <v>7</v>
      </c>
      <c r="C76" s="1459">
        <v>63</v>
      </c>
      <c r="D76" s="1459">
        <v>10</v>
      </c>
      <c r="E76" s="1459">
        <v>0.7</v>
      </c>
      <c r="F76" s="1455" t="s">
        <v>404</v>
      </c>
      <c r="G76" s="1455" t="s">
        <v>1286</v>
      </c>
      <c r="H76" s="798" t="s">
        <v>1046</v>
      </c>
      <c r="I76" s="798" t="s">
        <v>677</v>
      </c>
      <c r="J76" s="798" t="s">
        <v>678</v>
      </c>
      <c r="K76" s="1467" t="s">
        <v>533</v>
      </c>
      <c r="L76" s="1455" t="s">
        <v>484</v>
      </c>
      <c r="M76" s="1465">
        <f t="shared" si="11"/>
        <v>2.8</v>
      </c>
      <c r="N76" s="1455"/>
      <c r="O76" s="1455"/>
      <c r="P76" s="1455"/>
      <c r="Q76" s="1455">
        <v>2.8</v>
      </c>
      <c r="R76" s="1455"/>
      <c r="S76" s="1460"/>
      <c r="T76" s="1466"/>
      <c r="U76" s="1466"/>
      <c r="V76" s="1466"/>
      <c r="W76" s="1466"/>
      <c r="X76" s="1466"/>
    </row>
    <row r="77" spans="1:24" ht="14.25">
      <c r="A77" s="290" t="s">
        <v>394</v>
      </c>
      <c r="B77" s="291"/>
      <c r="C77" s="291"/>
      <c r="D77" s="291"/>
      <c r="E77" s="1241">
        <f>E76+E75+E74+E73+E72+E71+E70</f>
        <v>5.6</v>
      </c>
      <c r="F77" s="291"/>
      <c r="G77" s="291"/>
      <c r="H77" s="291"/>
      <c r="I77" s="291"/>
      <c r="J77" s="291"/>
      <c r="K77" s="291"/>
      <c r="L77" s="291"/>
      <c r="M77" s="810">
        <f>M76+M75+M74+M73+M72+M71+M70</f>
        <v>29.799999999999997</v>
      </c>
      <c r="N77" s="810">
        <f aca="true" t="shared" si="12" ref="N77:X77">N76+N75+N74+N73+N72+N71+N70</f>
        <v>0</v>
      </c>
      <c r="O77" s="810">
        <f t="shared" si="12"/>
        <v>0</v>
      </c>
      <c r="P77" s="810">
        <f t="shared" si="12"/>
        <v>2.5</v>
      </c>
      <c r="Q77" s="810">
        <f t="shared" si="12"/>
        <v>4.8</v>
      </c>
      <c r="R77" s="810">
        <f t="shared" si="12"/>
        <v>0</v>
      </c>
      <c r="S77" s="810">
        <f t="shared" si="12"/>
        <v>22.5</v>
      </c>
      <c r="T77" s="810">
        <f t="shared" si="12"/>
        <v>0</v>
      </c>
      <c r="U77" s="810">
        <f t="shared" si="12"/>
        <v>0</v>
      </c>
      <c r="V77" s="810">
        <f t="shared" si="12"/>
        <v>0</v>
      </c>
      <c r="W77" s="810">
        <f t="shared" si="12"/>
        <v>0</v>
      </c>
      <c r="X77" s="810">
        <f t="shared" si="12"/>
        <v>0</v>
      </c>
    </row>
    <row r="78" spans="1:24" ht="14.25">
      <c r="A78" s="1242" t="s">
        <v>312</v>
      </c>
      <c r="B78" s="291"/>
      <c r="C78" s="291"/>
      <c r="D78" s="291"/>
      <c r="E78" s="1241">
        <f>E77+E68+E53+E44+E40+E37+E30+E18</f>
        <v>43.4</v>
      </c>
      <c r="F78" s="291"/>
      <c r="G78" s="291"/>
      <c r="H78" s="291"/>
      <c r="I78" s="291"/>
      <c r="J78" s="291"/>
      <c r="K78" s="291"/>
      <c r="L78" s="291"/>
      <c r="M78" s="291">
        <f>M18+M30+M37+M44+M53+M68+M77</f>
        <v>219.34300000000002</v>
      </c>
      <c r="N78" s="291">
        <f>N18+N37+N44</f>
        <v>40.32000000000001</v>
      </c>
      <c r="O78" s="291">
        <v>0</v>
      </c>
      <c r="P78" s="291">
        <f>P53+P77</f>
        <v>2.5</v>
      </c>
      <c r="Q78" s="291">
        <f>Q18+Q30+Q37+Q44+Q53+Q68+Q77</f>
        <v>75.6</v>
      </c>
      <c r="R78" s="291">
        <f>R44+R53+R68</f>
        <v>0</v>
      </c>
      <c r="S78" s="291">
        <f>S18+S30+S37+S53+S68+S77</f>
        <v>92.763</v>
      </c>
      <c r="T78" s="291">
        <v>0</v>
      </c>
      <c r="U78" s="291">
        <v>10.3</v>
      </c>
      <c r="V78" s="291">
        <v>0</v>
      </c>
      <c r="W78" s="291">
        <v>0</v>
      </c>
      <c r="X78" s="291">
        <v>0</v>
      </c>
    </row>
    <row r="79" spans="1:24" ht="14.25">
      <c r="A79" s="2088" t="s">
        <v>676</v>
      </c>
      <c r="B79" s="2066"/>
      <c r="C79" s="2066"/>
      <c r="D79" s="2066"/>
      <c r="E79" s="2066"/>
      <c r="F79" s="2066"/>
      <c r="G79" s="2066"/>
      <c r="H79" s="2066"/>
      <c r="I79" s="2066"/>
      <c r="J79" s="2066"/>
      <c r="K79" s="2066"/>
      <c r="L79" s="2066"/>
      <c r="M79" s="2066"/>
      <c r="N79" s="2066"/>
      <c r="O79" s="2066"/>
      <c r="P79" s="2066"/>
      <c r="Q79" s="2066"/>
      <c r="R79" s="2066"/>
      <c r="S79" s="2066"/>
      <c r="T79" s="2066"/>
      <c r="U79" s="2066"/>
      <c r="V79" s="2066"/>
      <c r="W79" s="2066"/>
      <c r="X79" s="2067"/>
    </row>
    <row r="80" spans="1:24" ht="14.25">
      <c r="A80" s="286" t="s">
        <v>688</v>
      </c>
      <c r="B80" s="798">
        <v>1</v>
      </c>
      <c r="C80" s="1455">
        <v>22</v>
      </c>
      <c r="D80" s="1456" t="s">
        <v>1295</v>
      </c>
      <c r="E80" s="1455">
        <v>1</v>
      </c>
      <c r="F80" s="798" t="s">
        <v>306</v>
      </c>
      <c r="G80" s="798" t="s">
        <v>1284</v>
      </c>
      <c r="H80" s="798" t="s">
        <v>1046</v>
      </c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9"/>
      <c r="T80" s="800"/>
      <c r="U80" s="800"/>
      <c r="V80" s="800"/>
      <c r="W80" s="800"/>
      <c r="X80" s="800"/>
    </row>
    <row r="81" spans="1:24" ht="14.25">
      <c r="A81" s="286"/>
      <c r="B81" s="798">
        <v>2</v>
      </c>
      <c r="C81" s="1455">
        <v>25</v>
      </c>
      <c r="D81" s="1456" t="s">
        <v>474</v>
      </c>
      <c r="E81" s="1455">
        <v>0.6</v>
      </c>
      <c r="F81" s="798" t="s">
        <v>306</v>
      </c>
      <c r="G81" s="798" t="s">
        <v>1284</v>
      </c>
      <c r="H81" s="798" t="s">
        <v>1046</v>
      </c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9"/>
      <c r="T81" s="800"/>
      <c r="U81" s="800"/>
      <c r="V81" s="800"/>
      <c r="W81" s="800"/>
      <c r="X81" s="800"/>
    </row>
    <row r="82" spans="1:24" ht="14.25">
      <c r="A82" s="286"/>
      <c r="B82" s="798">
        <v>3</v>
      </c>
      <c r="C82" s="1455">
        <v>25</v>
      </c>
      <c r="D82" s="1456" t="s">
        <v>1296</v>
      </c>
      <c r="E82" s="1455">
        <v>0.9</v>
      </c>
      <c r="F82" s="798" t="s">
        <v>306</v>
      </c>
      <c r="G82" s="798" t="s">
        <v>1284</v>
      </c>
      <c r="H82" s="798" t="s">
        <v>1046</v>
      </c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9"/>
      <c r="T82" s="800"/>
      <c r="U82" s="800"/>
      <c r="V82" s="800"/>
      <c r="W82" s="800"/>
      <c r="X82" s="800"/>
    </row>
    <row r="83" spans="1:24" ht="14.25">
      <c r="A83" s="286"/>
      <c r="B83" s="798">
        <v>4</v>
      </c>
      <c r="C83" s="1455">
        <v>26</v>
      </c>
      <c r="D83" s="1456" t="s">
        <v>1297</v>
      </c>
      <c r="E83" s="1455">
        <v>0.9</v>
      </c>
      <c r="F83" s="798" t="s">
        <v>306</v>
      </c>
      <c r="G83" s="798" t="s">
        <v>1284</v>
      </c>
      <c r="H83" s="798" t="s">
        <v>1046</v>
      </c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9"/>
      <c r="T83" s="800"/>
      <c r="U83" s="800"/>
      <c r="V83" s="800"/>
      <c r="W83" s="800"/>
      <c r="X83" s="800"/>
    </row>
    <row r="84" spans="1:24" ht="14.25">
      <c r="A84" s="286"/>
      <c r="B84" s="798">
        <v>5</v>
      </c>
      <c r="C84" s="1455">
        <v>33</v>
      </c>
      <c r="D84" s="1456" t="s">
        <v>151</v>
      </c>
      <c r="E84" s="1455">
        <v>0.9</v>
      </c>
      <c r="F84" s="798" t="s">
        <v>306</v>
      </c>
      <c r="G84" s="798" t="s">
        <v>1284</v>
      </c>
      <c r="H84" s="798" t="s">
        <v>1046</v>
      </c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9"/>
      <c r="T84" s="800"/>
      <c r="U84" s="800"/>
      <c r="V84" s="800"/>
      <c r="W84" s="800"/>
      <c r="X84" s="800"/>
    </row>
    <row r="85" spans="1:24" ht="14.25">
      <c r="A85" s="286"/>
      <c r="B85" s="798">
        <v>6</v>
      </c>
      <c r="C85" s="1455">
        <v>33</v>
      </c>
      <c r="D85" s="1456" t="s">
        <v>576</v>
      </c>
      <c r="E85" s="1455">
        <v>0.9</v>
      </c>
      <c r="F85" s="798" t="s">
        <v>306</v>
      </c>
      <c r="G85" s="798" t="s">
        <v>1284</v>
      </c>
      <c r="H85" s="798" t="s">
        <v>1046</v>
      </c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799"/>
      <c r="T85" s="800"/>
      <c r="U85" s="800"/>
      <c r="V85" s="800"/>
      <c r="W85" s="800"/>
      <c r="X85" s="800"/>
    </row>
    <row r="86" spans="1:24" ht="14.25">
      <c r="A86" s="286"/>
      <c r="B86" s="798">
        <v>7</v>
      </c>
      <c r="C86" s="1455">
        <v>33</v>
      </c>
      <c r="D86" s="1456" t="s">
        <v>1298</v>
      </c>
      <c r="E86" s="1455">
        <v>0.9</v>
      </c>
      <c r="F86" s="798" t="s">
        <v>306</v>
      </c>
      <c r="G86" s="798" t="s">
        <v>1284</v>
      </c>
      <c r="H86" s="798" t="s">
        <v>1046</v>
      </c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9"/>
      <c r="T86" s="800"/>
      <c r="U86" s="800"/>
      <c r="V86" s="800"/>
      <c r="W86" s="800"/>
      <c r="X86" s="800"/>
    </row>
    <row r="87" spans="1:24" ht="14.25">
      <c r="A87" s="286"/>
      <c r="B87" s="798"/>
      <c r="C87" s="798"/>
      <c r="D87" s="798"/>
      <c r="E87" s="1472">
        <f>E86+E85+E84+E83+E82+E81+E80</f>
        <v>6.1</v>
      </c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9"/>
      <c r="T87" s="800"/>
      <c r="U87" s="800"/>
      <c r="V87" s="800"/>
      <c r="W87" s="800"/>
      <c r="X87" s="800"/>
    </row>
    <row r="88" spans="1:24" ht="14.25">
      <c r="A88" s="2079" t="s">
        <v>679</v>
      </c>
      <c r="B88" s="2079"/>
      <c r="C88" s="2079"/>
      <c r="D88" s="2079"/>
      <c r="E88" s="2079"/>
      <c r="F88" s="2079"/>
      <c r="G88" s="2079"/>
      <c r="H88" s="2079"/>
      <c r="I88" s="2079"/>
      <c r="J88" s="2079"/>
      <c r="K88" s="2079"/>
      <c r="L88" s="2079"/>
      <c r="M88" s="2079"/>
      <c r="N88" s="2079"/>
      <c r="O88" s="2079"/>
      <c r="P88" s="2079"/>
      <c r="Q88" s="2079"/>
      <c r="R88" s="2079"/>
      <c r="S88" s="2079"/>
      <c r="T88" s="2079"/>
      <c r="U88" s="2079"/>
      <c r="V88" s="2079"/>
      <c r="W88" s="2079"/>
      <c r="X88" s="2080"/>
    </row>
    <row r="89" spans="1:24" ht="14.25">
      <c r="A89" s="286" t="s">
        <v>688</v>
      </c>
      <c r="B89" s="798">
        <v>1</v>
      </c>
      <c r="C89" s="798">
        <v>7</v>
      </c>
      <c r="D89" s="798">
        <v>7.1</v>
      </c>
      <c r="E89" s="811">
        <v>1</v>
      </c>
      <c r="F89" s="798" t="s">
        <v>306</v>
      </c>
      <c r="G89" s="798" t="s">
        <v>1291</v>
      </c>
      <c r="H89" s="798" t="s">
        <v>1046</v>
      </c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</row>
    <row r="90" spans="1:24" ht="14.25">
      <c r="A90" s="1471"/>
      <c r="B90" s="798">
        <v>2</v>
      </c>
      <c r="C90" s="798">
        <v>7</v>
      </c>
      <c r="D90" s="798">
        <v>7.2</v>
      </c>
      <c r="E90" s="811">
        <v>0.5</v>
      </c>
      <c r="F90" s="798" t="s">
        <v>306</v>
      </c>
      <c r="G90" s="798" t="s">
        <v>1284</v>
      </c>
      <c r="H90" s="798" t="s">
        <v>1046</v>
      </c>
      <c r="I90" s="798"/>
      <c r="J90" s="798"/>
      <c r="K90" s="798"/>
      <c r="L90" s="798"/>
      <c r="M90" s="798"/>
      <c r="N90" s="798"/>
      <c r="O90" s="798"/>
      <c r="P90" s="798"/>
      <c r="Q90" s="798"/>
      <c r="R90" s="798"/>
      <c r="S90" s="798"/>
      <c r="T90" s="798"/>
      <c r="U90" s="798"/>
      <c r="V90" s="798"/>
      <c r="W90" s="798"/>
      <c r="X90" s="798"/>
    </row>
    <row r="91" spans="1:24" ht="14.25">
      <c r="A91" s="1471"/>
      <c r="B91" s="798">
        <v>3</v>
      </c>
      <c r="C91" s="798">
        <v>8</v>
      </c>
      <c r="D91" s="798">
        <v>18.1</v>
      </c>
      <c r="E91" s="811">
        <v>1</v>
      </c>
      <c r="F91" s="798" t="s">
        <v>306</v>
      </c>
      <c r="G91" s="798" t="s">
        <v>1284</v>
      </c>
      <c r="H91" s="798" t="s">
        <v>1046</v>
      </c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</row>
    <row r="92" spans="1:24" ht="14.25">
      <c r="A92" s="1471"/>
      <c r="B92" s="798">
        <v>4</v>
      </c>
      <c r="C92" s="798">
        <v>44</v>
      </c>
      <c r="D92" s="798">
        <v>8.2</v>
      </c>
      <c r="E92" s="811">
        <v>0.9</v>
      </c>
      <c r="F92" s="798" t="s">
        <v>306</v>
      </c>
      <c r="G92" s="798" t="s">
        <v>1291</v>
      </c>
      <c r="H92" s="798" t="s">
        <v>1046</v>
      </c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</row>
    <row r="93" spans="1:24" ht="14.25">
      <c r="A93" s="1471"/>
      <c r="B93" s="798"/>
      <c r="C93" s="798"/>
      <c r="D93" s="798"/>
      <c r="E93" s="1473">
        <f>E92+E91+E90+E89</f>
        <v>3.4</v>
      </c>
      <c r="F93" s="798"/>
      <c r="G93" s="798"/>
      <c r="H93" s="798"/>
      <c r="I93" s="798"/>
      <c r="J93" s="798"/>
      <c r="K93" s="798"/>
      <c r="L93" s="798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</row>
    <row r="94" spans="1:24" ht="14.25">
      <c r="A94" s="2089" t="s">
        <v>1048</v>
      </c>
      <c r="B94" s="2090"/>
      <c r="C94" s="2090"/>
      <c r="D94" s="2090"/>
      <c r="E94" s="2090"/>
      <c r="F94" s="2090"/>
      <c r="G94" s="2090"/>
      <c r="H94" s="2090"/>
      <c r="I94" s="2090"/>
      <c r="J94" s="2090"/>
      <c r="K94" s="2090"/>
      <c r="L94" s="2090"/>
      <c r="M94" s="2090"/>
      <c r="N94" s="2090"/>
      <c r="O94" s="2090"/>
      <c r="P94" s="2090"/>
      <c r="Q94" s="2090"/>
      <c r="R94" s="2090"/>
      <c r="S94" s="2090"/>
      <c r="T94" s="2090"/>
      <c r="U94" s="2090"/>
      <c r="V94" s="2090"/>
      <c r="W94" s="2090"/>
      <c r="X94" s="2091"/>
    </row>
    <row r="95" spans="1:24" ht="14.25">
      <c r="A95" s="286" t="s">
        <v>688</v>
      </c>
      <c r="B95" s="798">
        <v>1</v>
      </c>
      <c r="C95" s="798">
        <v>33</v>
      </c>
      <c r="D95" s="798">
        <v>7.1</v>
      </c>
      <c r="E95" s="811">
        <v>0.9</v>
      </c>
      <c r="F95" s="798" t="s">
        <v>306</v>
      </c>
      <c r="G95" s="798" t="s">
        <v>1291</v>
      </c>
      <c r="H95" s="798" t="s">
        <v>1046</v>
      </c>
      <c r="I95" s="798"/>
      <c r="J95" s="798"/>
      <c r="K95" s="798"/>
      <c r="L95" s="798"/>
      <c r="M95" s="798"/>
      <c r="N95" s="798"/>
      <c r="O95" s="798"/>
      <c r="P95" s="798"/>
      <c r="Q95" s="798"/>
      <c r="R95" s="798"/>
      <c r="S95" s="799"/>
      <c r="T95" s="800"/>
      <c r="U95" s="800"/>
      <c r="V95" s="800"/>
      <c r="W95" s="800"/>
      <c r="X95" s="800"/>
    </row>
    <row r="96" spans="1:24" ht="14.25">
      <c r="A96" s="286"/>
      <c r="B96" s="798"/>
      <c r="C96" s="798">
        <v>33</v>
      </c>
      <c r="D96" s="798">
        <v>7.2</v>
      </c>
      <c r="E96" s="811">
        <v>0.9</v>
      </c>
      <c r="F96" s="798" t="s">
        <v>306</v>
      </c>
      <c r="G96" s="798" t="s">
        <v>1291</v>
      </c>
      <c r="H96" s="798" t="s">
        <v>1046</v>
      </c>
      <c r="I96" s="798"/>
      <c r="J96" s="798"/>
      <c r="K96" s="798"/>
      <c r="L96" s="798"/>
      <c r="M96" s="798"/>
      <c r="N96" s="798"/>
      <c r="O96" s="798"/>
      <c r="P96" s="798"/>
      <c r="Q96" s="798"/>
      <c r="R96" s="798"/>
      <c r="S96" s="799"/>
      <c r="T96" s="800"/>
      <c r="U96" s="800"/>
      <c r="V96" s="800"/>
      <c r="W96" s="800"/>
      <c r="X96" s="800"/>
    </row>
    <row r="97" spans="1:24" ht="14.25">
      <c r="A97" s="286"/>
      <c r="B97" s="798"/>
      <c r="C97" s="798"/>
      <c r="D97" s="798"/>
      <c r="E97" s="1473">
        <f>E96+E95</f>
        <v>1.8</v>
      </c>
      <c r="F97" s="798"/>
      <c r="G97" s="798"/>
      <c r="H97" s="798"/>
      <c r="I97" s="798"/>
      <c r="J97" s="798"/>
      <c r="K97" s="798"/>
      <c r="L97" s="798"/>
      <c r="M97" s="800"/>
      <c r="N97" s="800"/>
      <c r="O97" s="800"/>
      <c r="P97" s="800"/>
      <c r="Q97" s="800"/>
      <c r="R97" s="800"/>
      <c r="S97" s="800"/>
      <c r="T97" s="800"/>
      <c r="U97" s="800"/>
      <c r="V97" s="800"/>
      <c r="W97" s="800"/>
      <c r="X97" s="800"/>
    </row>
    <row r="98" spans="1:24" ht="14.25">
      <c r="A98" s="2085" t="s">
        <v>1299</v>
      </c>
      <c r="B98" s="2086"/>
      <c r="C98" s="2086"/>
      <c r="D98" s="2086"/>
      <c r="E98" s="2086"/>
      <c r="F98" s="2086"/>
      <c r="G98" s="2086"/>
      <c r="H98" s="2086"/>
      <c r="I98" s="2086"/>
      <c r="J98" s="2086"/>
      <c r="K98" s="2086"/>
      <c r="L98" s="2086"/>
      <c r="M98" s="2086"/>
      <c r="N98" s="2086"/>
      <c r="O98" s="2086"/>
      <c r="P98" s="2086"/>
      <c r="Q98" s="2086"/>
      <c r="R98" s="2086"/>
      <c r="S98" s="2086"/>
      <c r="T98" s="2086"/>
      <c r="U98" s="2086"/>
      <c r="V98" s="2086"/>
      <c r="W98" s="2086"/>
      <c r="X98" s="2087"/>
    </row>
    <row r="99" spans="1:24" ht="14.25">
      <c r="A99" s="286" t="s">
        <v>688</v>
      </c>
      <c r="B99" s="798">
        <v>1</v>
      </c>
      <c r="C99" s="798">
        <v>10</v>
      </c>
      <c r="D99" s="798">
        <v>4.1</v>
      </c>
      <c r="E99" s="811">
        <v>1</v>
      </c>
      <c r="F99" s="798" t="s">
        <v>306</v>
      </c>
      <c r="G99" s="798" t="s">
        <v>1284</v>
      </c>
      <c r="H99" s="798" t="s">
        <v>1046</v>
      </c>
      <c r="I99" s="798"/>
      <c r="J99" s="798"/>
      <c r="K99" s="798"/>
      <c r="L99" s="798"/>
      <c r="M99" s="798"/>
      <c r="N99" s="798"/>
      <c r="O99" s="798"/>
      <c r="P99" s="798"/>
      <c r="Q99" s="798"/>
      <c r="R99" s="798"/>
      <c r="S99" s="799"/>
      <c r="T99" s="800"/>
      <c r="U99" s="800"/>
      <c r="V99" s="800"/>
      <c r="W99" s="800"/>
      <c r="X99" s="800"/>
    </row>
    <row r="100" spans="1:24" ht="14.25">
      <c r="A100" s="286"/>
      <c r="B100" s="798">
        <v>2</v>
      </c>
      <c r="C100" s="798">
        <v>10</v>
      </c>
      <c r="D100" s="798">
        <v>4.2</v>
      </c>
      <c r="E100" s="811">
        <v>1</v>
      </c>
      <c r="F100" s="798" t="s">
        <v>306</v>
      </c>
      <c r="G100" s="798" t="s">
        <v>1284</v>
      </c>
      <c r="H100" s="798" t="s">
        <v>1046</v>
      </c>
      <c r="I100" s="798"/>
      <c r="J100" s="798"/>
      <c r="K100" s="798"/>
      <c r="L100" s="798"/>
      <c r="M100" s="798"/>
      <c r="N100" s="798"/>
      <c r="O100" s="798"/>
      <c r="P100" s="798"/>
      <c r="Q100" s="798"/>
      <c r="R100" s="798"/>
      <c r="S100" s="799"/>
      <c r="T100" s="800"/>
      <c r="U100" s="800"/>
      <c r="V100" s="800"/>
      <c r="W100" s="800"/>
      <c r="X100" s="800"/>
    </row>
    <row r="101" spans="1:24" ht="14.25">
      <c r="A101" s="286"/>
      <c r="B101" s="798">
        <v>3</v>
      </c>
      <c r="C101" s="798">
        <v>10</v>
      </c>
      <c r="D101" s="798">
        <v>4.3</v>
      </c>
      <c r="E101" s="811">
        <v>1</v>
      </c>
      <c r="F101" s="798" t="s">
        <v>306</v>
      </c>
      <c r="G101" s="798" t="s">
        <v>1284</v>
      </c>
      <c r="H101" s="798" t="s">
        <v>1046</v>
      </c>
      <c r="I101" s="798"/>
      <c r="J101" s="798"/>
      <c r="K101" s="798"/>
      <c r="L101" s="798"/>
      <c r="M101" s="798"/>
      <c r="N101" s="798"/>
      <c r="O101" s="798"/>
      <c r="P101" s="798"/>
      <c r="Q101" s="798"/>
      <c r="R101" s="798"/>
      <c r="S101" s="799"/>
      <c r="T101" s="800"/>
      <c r="U101" s="800"/>
      <c r="V101" s="800"/>
      <c r="W101" s="800"/>
      <c r="X101" s="800"/>
    </row>
    <row r="102" spans="1:24" ht="14.25">
      <c r="A102" s="286"/>
      <c r="B102" s="798">
        <v>4</v>
      </c>
      <c r="C102" s="798">
        <v>10</v>
      </c>
      <c r="D102" s="798">
        <v>4.4</v>
      </c>
      <c r="E102" s="811">
        <v>0.9</v>
      </c>
      <c r="F102" s="798" t="s">
        <v>306</v>
      </c>
      <c r="G102" s="798" t="s">
        <v>1284</v>
      </c>
      <c r="H102" s="798" t="s">
        <v>1046</v>
      </c>
      <c r="I102" s="798"/>
      <c r="J102" s="798"/>
      <c r="K102" s="798"/>
      <c r="L102" s="798"/>
      <c r="M102" s="798"/>
      <c r="N102" s="798"/>
      <c r="O102" s="798"/>
      <c r="P102" s="798"/>
      <c r="Q102" s="798"/>
      <c r="R102" s="798"/>
      <c r="S102" s="799"/>
      <c r="T102" s="800"/>
      <c r="U102" s="800"/>
      <c r="V102" s="800"/>
      <c r="W102" s="800"/>
      <c r="X102" s="800"/>
    </row>
    <row r="103" spans="1:24" ht="14.25">
      <c r="A103" s="286"/>
      <c r="B103" s="798">
        <v>5</v>
      </c>
      <c r="C103" s="798">
        <v>10</v>
      </c>
      <c r="D103" s="798">
        <v>4.5</v>
      </c>
      <c r="E103" s="811">
        <v>0.9</v>
      </c>
      <c r="F103" s="798" t="s">
        <v>306</v>
      </c>
      <c r="G103" s="798" t="s">
        <v>1284</v>
      </c>
      <c r="H103" s="798" t="s">
        <v>1046</v>
      </c>
      <c r="I103" s="798"/>
      <c r="J103" s="798"/>
      <c r="K103" s="798"/>
      <c r="L103" s="798"/>
      <c r="M103" s="798"/>
      <c r="N103" s="798"/>
      <c r="O103" s="798"/>
      <c r="P103" s="798"/>
      <c r="Q103" s="798"/>
      <c r="R103" s="798"/>
      <c r="S103" s="799"/>
      <c r="T103" s="800"/>
      <c r="U103" s="800"/>
      <c r="V103" s="800"/>
      <c r="W103" s="800"/>
      <c r="X103" s="800"/>
    </row>
    <row r="104" spans="1:24" ht="14.25">
      <c r="A104" s="286"/>
      <c r="B104" s="798">
        <v>6</v>
      </c>
      <c r="C104" s="798">
        <v>12</v>
      </c>
      <c r="D104" s="798">
        <v>15.1</v>
      </c>
      <c r="E104" s="811">
        <v>1</v>
      </c>
      <c r="F104" s="798" t="s">
        <v>306</v>
      </c>
      <c r="G104" s="798" t="s">
        <v>1284</v>
      </c>
      <c r="H104" s="798" t="s">
        <v>1046</v>
      </c>
      <c r="I104" s="798"/>
      <c r="J104" s="798"/>
      <c r="K104" s="798"/>
      <c r="L104" s="798"/>
      <c r="M104" s="798"/>
      <c r="N104" s="798"/>
      <c r="O104" s="798"/>
      <c r="P104" s="798"/>
      <c r="Q104" s="798"/>
      <c r="R104" s="798"/>
      <c r="S104" s="799"/>
      <c r="T104" s="800"/>
      <c r="U104" s="800"/>
      <c r="V104" s="800"/>
      <c r="W104" s="800"/>
      <c r="X104" s="800"/>
    </row>
    <row r="105" spans="1:24" ht="14.25">
      <c r="A105" s="286"/>
      <c r="B105" s="798">
        <v>7</v>
      </c>
      <c r="C105" s="798">
        <v>12</v>
      </c>
      <c r="D105" s="798">
        <v>15.2</v>
      </c>
      <c r="E105" s="811">
        <v>1</v>
      </c>
      <c r="F105" s="798" t="s">
        <v>306</v>
      </c>
      <c r="G105" s="798" t="s">
        <v>1284</v>
      </c>
      <c r="H105" s="798" t="s">
        <v>1046</v>
      </c>
      <c r="I105" s="798"/>
      <c r="J105" s="798"/>
      <c r="K105" s="798"/>
      <c r="L105" s="798"/>
      <c r="M105" s="798"/>
      <c r="N105" s="798"/>
      <c r="O105" s="798"/>
      <c r="P105" s="798"/>
      <c r="Q105" s="798"/>
      <c r="R105" s="798"/>
      <c r="S105" s="799"/>
      <c r="T105" s="800"/>
      <c r="U105" s="800"/>
      <c r="V105" s="800"/>
      <c r="W105" s="800"/>
      <c r="X105" s="800"/>
    </row>
    <row r="106" spans="1:24" ht="14.25">
      <c r="A106" s="286"/>
      <c r="B106" s="798">
        <v>8</v>
      </c>
      <c r="C106" s="798">
        <v>12</v>
      </c>
      <c r="D106" s="798">
        <v>15.3</v>
      </c>
      <c r="E106" s="811">
        <v>0.8</v>
      </c>
      <c r="F106" s="798" t="s">
        <v>306</v>
      </c>
      <c r="G106" s="798" t="s">
        <v>1284</v>
      </c>
      <c r="H106" s="798" t="s">
        <v>1046</v>
      </c>
      <c r="I106" s="798"/>
      <c r="J106" s="798"/>
      <c r="K106" s="798"/>
      <c r="L106" s="798"/>
      <c r="M106" s="798"/>
      <c r="N106" s="798"/>
      <c r="O106" s="798"/>
      <c r="P106" s="798"/>
      <c r="Q106" s="798"/>
      <c r="R106" s="798"/>
      <c r="S106" s="799"/>
      <c r="T106" s="800"/>
      <c r="U106" s="800"/>
      <c r="V106" s="800"/>
      <c r="W106" s="800"/>
      <c r="X106" s="800"/>
    </row>
    <row r="107" spans="1:24" ht="14.25">
      <c r="A107" s="286"/>
      <c r="B107" s="798">
        <v>9</v>
      </c>
      <c r="C107" s="798">
        <v>12</v>
      </c>
      <c r="D107" s="798">
        <v>15.4</v>
      </c>
      <c r="E107" s="811">
        <v>0.8</v>
      </c>
      <c r="F107" s="798" t="s">
        <v>306</v>
      </c>
      <c r="G107" s="798" t="s">
        <v>1284</v>
      </c>
      <c r="H107" s="798" t="s">
        <v>1046</v>
      </c>
      <c r="I107" s="798"/>
      <c r="J107" s="798"/>
      <c r="K107" s="798"/>
      <c r="L107" s="798"/>
      <c r="M107" s="798"/>
      <c r="N107" s="798"/>
      <c r="O107" s="798"/>
      <c r="P107" s="798"/>
      <c r="Q107" s="798"/>
      <c r="R107" s="798"/>
      <c r="S107" s="799"/>
      <c r="T107" s="800"/>
      <c r="U107" s="800"/>
      <c r="V107" s="800"/>
      <c r="W107" s="800"/>
      <c r="X107" s="800"/>
    </row>
    <row r="108" spans="1:24" ht="14.25">
      <c r="A108" s="286"/>
      <c r="B108" s="798">
        <v>10</v>
      </c>
      <c r="C108" s="798">
        <v>12</v>
      </c>
      <c r="D108" s="798">
        <v>15.5</v>
      </c>
      <c r="E108" s="811">
        <v>1</v>
      </c>
      <c r="F108" s="798" t="s">
        <v>306</v>
      </c>
      <c r="G108" s="798" t="s">
        <v>1284</v>
      </c>
      <c r="H108" s="798" t="s">
        <v>1046</v>
      </c>
      <c r="I108" s="798"/>
      <c r="J108" s="798"/>
      <c r="K108" s="798"/>
      <c r="L108" s="798"/>
      <c r="M108" s="798"/>
      <c r="N108" s="798"/>
      <c r="O108" s="798"/>
      <c r="P108" s="798"/>
      <c r="Q108" s="798"/>
      <c r="R108" s="798"/>
      <c r="S108" s="799"/>
      <c r="T108" s="800"/>
      <c r="U108" s="800"/>
      <c r="V108" s="800"/>
      <c r="W108" s="800"/>
      <c r="X108" s="800"/>
    </row>
    <row r="109" spans="1:24" ht="14.25">
      <c r="A109" s="286"/>
      <c r="B109" s="798">
        <v>11</v>
      </c>
      <c r="C109" s="798">
        <v>12</v>
      </c>
      <c r="D109" s="798">
        <v>15.6</v>
      </c>
      <c r="E109" s="811">
        <v>0.7</v>
      </c>
      <c r="F109" s="798" t="s">
        <v>306</v>
      </c>
      <c r="G109" s="798" t="s">
        <v>1284</v>
      </c>
      <c r="H109" s="798" t="s">
        <v>1046</v>
      </c>
      <c r="I109" s="798"/>
      <c r="J109" s="798"/>
      <c r="K109" s="798"/>
      <c r="L109" s="798"/>
      <c r="M109" s="798"/>
      <c r="N109" s="798"/>
      <c r="O109" s="798"/>
      <c r="P109" s="798"/>
      <c r="Q109" s="798"/>
      <c r="R109" s="798"/>
      <c r="S109" s="799"/>
      <c r="T109" s="800"/>
      <c r="U109" s="800"/>
      <c r="V109" s="800"/>
      <c r="W109" s="800"/>
      <c r="X109" s="800"/>
    </row>
    <row r="110" spans="1:24" ht="14.25">
      <c r="A110" s="286"/>
      <c r="B110" s="798">
        <v>12</v>
      </c>
      <c r="C110" s="798">
        <v>24</v>
      </c>
      <c r="D110" s="798">
        <v>16.1</v>
      </c>
      <c r="E110" s="811">
        <v>1</v>
      </c>
      <c r="F110" s="798" t="s">
        <v>306</v>
      </c>
      <c r="G110" s="798" t="s">
        <v>1284</v>
      </c>
      <c r="H110" s="798" t="s">
        <v>1046</v>
      </c>
      <c r="I110" s="798"/>
      <c r="J110" s="798"/>
      <c r="K110" s="798"/>
      <c r="L110" s="798"/>
      <c r="M110" s="798"/>
      <c r="N110" s="798"/>
      <c r="O110" s="798"/>
      <c r="P110" s="798"/>
      <c r="Q110" s="798"/>
      <c r="R110" s="798"/>
      <c r="S110" s="799"/>
      <c r="T110" s="800"/>
      <c r="U110" s="800"/>
      <c r="V110" s="800"/>
      <c r="W110" s="800"/>
      <c r="X110" s="800"/>
    </row>
    <row r="111" spans="1:24" ht="14.25">
      <c r="A111" s="286"/>
      <c r="B111" s="798">
        <v>13</v>
      </c>
      <c r="C111" s="798">
        <v>29</v>
      </c>
      <c r="D111" s="798">
        <v>26.1</v>
      </c>
      <c r="E111" s="811">
        <v>0.9</v>
      </c>
      <c r="F111" s="798" t="s">
        <v>306</v>
      </c>
      <c r="G111" s="798" t="s">
        <v>1284</v>
      </c>
      <c r="H111" s="798" t="s">
        <v>1046</v>
      </c>
      <c r="I111" s="798"/>
      <c r="J111" s="798"/>
      <c r="K111" s="798"/>
      <c r="L111" s="798"/>
      <c r="M111" s="798"/>
      <c r="N111" s="798"/>
      <c r="O111" s="798"/>
      <c r="P111" s="798"/>
      <c r="Q111" s="798"/>
      <c r="R111" s="798"/>
      <c r="S111" s="799"/>
      <c r="T111" s="800"/>
      <c r="U111" s="800"/>
      <c r="V111" s="800"/>
      <c r="W111" s="800"/>
      <c r="X111" s="800"/>
    </row>
    <row r="112" spans="1:24" ht="14.25">
      <c r="A112" s="286"/>
      <c r="B112" s="798">
        <v>14</v>
      </c>
      <c r="C112" s="798">
        <v>29</v>
      </c>
      <c r="D112" s="798">
        <v>26.2</v>
      </c>
      <c r="E112" s="811">
        <v>0.9</v>
      </c>
      <c r="F112" s="798" t="s">
        <v>306</v>
      </c>
      <c r="G112" s="798" t="s">
        <v>1284</v>
      </c>
      <c r="H112" s="798" t="s">
        <v>1046</v>
      </c>
      <c r="I112" s="798"/>
      <c r="J112" s="798"/>
      <c r="K112" s="798"/>
      <c r="L112" s="798"/>
      <c r="M112" s="798"/>
      <c r="N112" s="798"/>
      <c r="O112" s="798"/>
      <c r="P112" s="798"/>
      <c r="Q112" s="798"/>
      <c r="R112" s="798"/>
      <c r="S112" s="799"/>
      <c r="T112" s="800"/>
      <c r="U112" s="800"/>
      <c r="V112" s="800"/>
      <c r="W112" s="800"/>
      <c r="X112" s="800"/>
    </row>
    <row r="113" spans="1:24" ht="14.25">
      <c r="A113" s="286"/>
      <c r="B113" s="798">
        <v>15</v>
      </c>
      <c r="C113" s="798">
        <v>29</v>
      </c>
      <c r="D113" s="798">
        <v>26.3</v>
      </c>
      <c r="E113" s="811">
        <v>0.6</v>
      </c>
      <c r="F113" s="798" t="s">
        <v>306</v>
      </c>
      <c r="G113" s="798" t="s">
        <v>1284</v>
      </c>
      <c r="H113" s="798" t="s">
        <v>1046</v>
      </c>
      <c r="I113" s="798"/>
      <c r="J113" s="798"/>
      <c r="K113" s="798"/>
      <c r="L113" s="798"/>
      <c r="M113" s="798"/>
      <c r="N113" s="798"/>
      <c r="O113" s="798"/>
      <c r="P113" s="798"/>
      <c r="Q113" s="798"/>
      <c r="R113" s="798"/>
      <c r="S113" s="799"/>
      <c r="T113" s="800"/>
      <c r="U113" s="800"/>
      <c r="V113" s="800"/>
      <c r="W113" s="800"/>
      <c r="X113" s="800"/>
    </row>
    <row r="114" spans="1:24" ht="14.25">
      <c r="A114" s="292" t="s">
        <v>394</v>
      </c>
      <c r="B114" s="801"/>
      <c r="C114" s="801"/>
      <c r="D114" s="801"/>
      <c r="E114" s="1239">
        <f>E113+E112+E111+E110+E109+E108+E107+E106+E105+E104+E103+E102+E101+E100+E99</f>
        <v>13.5</v>
      </c>
      <c r="F114" s="798"/>
      <c r="G114" s="798"/>
      <c r="H114" s="798"/>
      <c r="I114" s="798"/>
      <c r="J114" s="798"/>
      <c r="K114" s="798"/>
      <c r="L114" s="798"/>
      <c r="M114" s="798"/>
      <c r="N114" s="798"/>
      <c r="O114" s="798"/>
      <c r="P114" s="798"/>
      <c r="Q114" s="798"/>
      <c r="R114" s="798"/>
      <c r="S114" s="799"/>
      <c r="T114" s="800"/>
      <c r="U114" s="800"/>
      <c r="V114" s="800"/>
      <c r="W114" s="800"/>
      <c r="X114" s="800"/>
    </row>
    <row r="115" spans="1:24" ht="14.25">
      <c r="A115" s="2082" t="s">
        <v>687</v>
      </c>
      <c r="B115" s="2083"/>
      <c r="C115" s="2083"/>
      <c r="D115" s="2083"/>
      <c r="E115" s="2083"/>
      <c r="F115" s="2083"/>
      <c r="G115" s="2083"/>
      <c r="H115" s="2083"/>
      <c r="I115" s="2083"/>
      <c r="J115" s="2083"/>
      <c r="K115" s="2083"/>
      <c r="L115" s="2083"/>
      <c r="M115" s="2083"/>
      <c r="N115" s="2083"/>
      <c r="O115" s="2083"/>
      <c r="P115" s="2083"/>
      <c r="Q115" s="2083"/>
      <c r="R115" s="2083"/>
      <c r="S115" s="2083"/>
      <c r="T115" s="2083"/>
      <c r="U115" s="2083"/>
      <c r="V115" s="2083"/>
      <c r="W115" s="2083"/>
      <c r="X115" s="2084"/>
    </row>
    <row r="116" spans="1:24" ht="14.25">
      <c r="A116" s="292" t="s">
        <v>688</v>
      </c>
      <c r="B116" s="812">
        <v>1</v>
      </c>
      <c r="C116" s="812">
        <v>6</v>
      </c>
      <c r="D116" s="812">
        <v>4.1</v>
      </c>
      <c r="E116" s="812">
        <v>1</v>
      </c>
      <c r="F116" s="798" t="s">
        <v>306</v>
      </c>
      <c r="G116" s="798" t="s">
        <v>1284</v>
      </c>
      <c r="H116" s="798" t="s">
        <v>1046</v>
      </c>
      <c r="I116" s="812"/>
      <c r="J116" s="812"/>
      <c r="K116" s="812"/>
      <c r="L116" s="812"/>
      <c r="M116" s="812"/>
      <c r="N116" s="812"/>
      <c r="O116" s="812"/>
      <c r="P116" s="812"/>
      <c r="Q116" s="812"/>
      <c r="R116" s="812"/>
      <c r="S116" s="813"/>
      <c r="T116" s="814"/>
      <c r="U116" s="814"/>
      <c r="V116" s="814"/>
      <c r="W116" s="814"/>
      <c r="X116" s="814"/>
    </row>
    <row r="117" spans="1:24" ht="14.25">
      <c r="A117" s="292"/>
      <c r="B117" s="812">
        <v>2</v>
      </c>
      <c r="C117" s="812">
        <v>18</v>
      </c>
      <c r="D117" s="812">
        <v>14.1</v>
      </c>
      <c r="E117" s="812">
        <v>1</v>
      </c>
      <c r="F117" s="798" t="s">
        <v>306</v>
      </c>
      <c r="G117" s="798" t="s">
        <v>1284</v>
      </c>
      <c r="H117" s="798" t="s">
        <v>1046</v>
      </c>
      <c r="I117" s="812"/>
      <c r="J117" s="812"/>
      <c r="K117" s="812"/>
      <c r="L117" s="812"/>
      <c r="M117" s="812"/>
      <c r="N117" s="812"/>
      <c r="O117" s="812"/>
      <c r="P117" s="284"/>
      <c r="Q117" s="812"/>
      <c r="R117" s="812"/>
      <c r="S117" s="813"/>
      <c r="T117" s="814"/>
      <c r="U117" s="814"/>
      <c r="V117" s="814"/>
      <c r="W117" s="814"/>
      <c r="X117" s="814"/>
    </row>
    <row r="118" spans="1:24" ht="14.25">
      <c r="A118" s="292"/>
      <c r="B118" s="812">
        <v>3</v>
      </c>
      <c r="C118" s="812">
        <v>18</v>
      </c>
      <c r="D118" s="812">
        <v>14.2</v>
      </c>
      <c r="E118" s="812">
        <v>1</v>
      </c>
      <c r="F118" s="798" t="s">
        <v>306</v>
      </c>
      <c r="G118" s="798" t="s">
        <v>1284</v>
      </c>
      <c r="H118" s="798" t="s">
        <v>1046</v>
      </c>
      <c r="I118" s="812"/>
      <c r="J118" s="812"/>
      <c r="K118" s="812"/>
      <c r="L118" s="812"/>
      <c r="M118" s="812"/>
      <c r="N118" s="812"/>
      <c r="O118" s="812"/>
      <c r="P118" s="284"/>
      <c r="Q118" s="812"/>
      <c r="R118" s="812"/>
      <c r="S118" s="813"/>
      <c r="T118" s="814"/>
      <c r="U118" s="814"/>
      <c r="V118" s="814"/>
      <c r="W118" s="814"/>
      <c r="X118" s="814"/>
    </row>
    <row r="119" spans="1:24" ht="14.25">
      <c r="A119" s="292"/>
      <c r="B119" s="812">
        <v>4</v>
      </c>
      <c r="C119" s="812">
        <v>18</v>
      </c>
      <c r="D119" s="812">
        <v>14.3</v>
      </c>
      <c r="E119" s="812">
        <v>0.3</v>
      </c>
      <c r="F119" s="798" t="s">
        <v>306</v>
      </c>
      <c r="G119" s="798" t="s">
        <v>1284</v>
      </c>
      <c r="H119" s="798" t="s">
        <v>1046</v>
      </c>
      <c r="I119" s="812"/>
      <c r="J119" s="812"/>
      <c r="K119" s="812"/>
      <c r="L119" s="812"/>
      <c r="M119" s="812"/>
      <c r="N119" s="812"/>
      <c r="O119" s="812"/>
      <c r="P119" s="284"/>
      <c r="Q119" s="812"/>
      <c r="R119" s="812"/>
      <c r="S119" s="813"/>
      <c r="T119" s="814"/>
      <c r="U119" s="814"/>
      <c r="V119" s="814"/>
      <c r="W119" s="814"/>
      <c r="X119" s="814"/>
    </row>
    <row r="120" spans="1:24" ht="14.25">
      <c r="A120" s="292"/>
      <c r="B120" s="812">
        <v>5</v>
      </c>
      <c r="C120" s="812">
        <v>18</v>
      </c>
      <c r="D120" s="812">
        <v>14.4</v>
      </c>
      <c r="E120" s="812">
        <v>0.9</v>
      </c>
      <c r="F120" s="798" t="s">
        <v>306</v>
      </c>
      <c r="G120" s="798" t="s">
        <v>1284</v>
      </c>
      <c r="H120" s="798" t="s">
        <v>1046</v>
      </c>
      <c r="I120" s="812"/>
      <c r="J120" s="812"/>
      <c r="K120" s="812"/>
      <c r="L120" s="812"/>
      <c r="M120" s="812"/>
      <c r="N120" s="812"/>
      <c r="O120" s="812"/>
      <c r="P120" s="284"/>
      <c r="Q120" s="812"/>
      <c r="R120" s="812"/>
      <c r="S120" s="813"/>
      <c r="T120" s="814"/>
      <c r="U120" s="814"/>
      <c r="V120" s="814"/>
      <c r="W120" s="814"/>
      <c r="X120" s="814"/>
    </row>
    <row r="121" spans="1:24" ht="14.25">
      <c r="A121" s="292"/>
      <c r="B121" s="812">
        <v>6</v>
      </c>
      <c r="C121" s="812">
        <v>18</v>
      </c>
      <c r="D121" s="812">
        <v>14.5</v>
      </c>
      <c r="E121" s="812">
        <v>0.8</v>
      </c>
      <c r="F121" s="798" t="s">
        <v>306</v>
      </c>
      <c r="G121" s="798" t="s">
        <v>1284</v>
      </c>
      <c r="H121" s="798" t="s">
        <v>1046</v>
      </c>
      <c r="I121" s="812"/>
      <c r="J121" s="812"/>
      <c r="K121" s="812"/>
      <c r="L121" s="812"/>
      <c r="M121" s="812"/>
      <c r="N121" s="812"/>
      <c r="O121" s="812"/>
      <c r="P121" s="284"/>
      <c r="Q121" s="812"/>
      <c r="R121" s="812"/>
      <c r="S121" s="813"/>
      <c r="T121" s="814"/>
      <c r="U121" s="814"/>
      <c r="V121" s="814"/>
      <c r="W121" s="814"/>
      <c r="X121" s="814"/>
    </row>
    <row r="122" spans="1:24" ht="14.25">
      <c r="A122" s="292"/>
      <c r="B122" s="812">
        <v>7</v>
      </c>
      <c r="C122" s="812">
        <v>18</v>
      </c>
      <c r="D122" s="812">
        <v>15.1</v>
      </c>
      <c r="E122" s="812">
        <v>0.9</v>
      </c>
      <c r="F122" s="798" t="s">
        <v>306</v>
      </c>
      <c r="G122" s="798" t="s">
        <v>1284</v>
      </c>
      <c r="H122" s="798" t="s">
        <v>1046</v>
      </c>
      <c r="I122" s="812"/>
      <c r="J122" s="812"/>
      <c r="K122" s="812"/>
      <c r="L122" s="812"/>
      <c r="M122" s="812"/>
      <c r="N122" s="812"/>
      <c r="O122" s="812"/>
      <c r="P122" s="284"/>
      <c r="Q122" s="812"/>
      <c r="R122" s="812"/>
      <c r="S122" s="813"/>
      <c r="T122" s="814"/>
      <c r="U122" s="814"/>
      <c r="V122" s="814"/>
      <c r="W122" s="814"/>
      <c r="X122" s="814"/>
    </row>
    <row r="123" spans="1:24" ht="14.25">
      <c r="A123" s="292"/>
      <c r="B123" s="812">
        <v>8</v>
      </c>
      <c r="C123" s="812">
        <v>18</v>
      </c>
      <c r="D123" s="812">
        <v>15.2</v>
      </c>
      <c r="E123" s="812">
        <v>0.9</v>
      </c>
      <c r="F123" s="798" t="s">
        <v>306</v>
      </c>
      <c r="G123" s="798" t="s">
        <v>1284</v>
      </c>
      <c r="H123" s="798" t="s">
        <v>1046</v>
      </c>
      <c r="I123" s="812"/>
      <c r="J123" s="812"/>
      <c r="K123" s="812"/>
      <c r="L123" s="812"/>
      <c r="M123" s="812"/>
      <c r="N123" s="812"/>
      <c r="O123" s="812"/>
      <c r="P123" s="284"/>
      <c r="Q123" s="812"/>
      <c r="R123" s="812"/>
      <c r="S123" s="813"/>
      <c r="T123" s="814"/>
      <c r="U123" s="814"/>
      <c r="V123" s="814"/>
      <c r="W123" s="814"/>
      <c r="X123" s="814"/>
    </row>
    <row r="124" spans="1:24" ht="14.25">
      <c r="A124" s="292"/>
      <c r="B124" s="812">
        <v>9</v>
      </c>
      <c r="C124" s="812">
        <v>18</v>
      </c>
      <c r="D124" s="812">
        <v>15.3</v>
      </c>
      <c r="E124" s="812">
        <v>0.9</v>
      </c>
      <c r="F124" s="798" t="s">
        <v>306</v>
      </c>
      <c r="G124" s="798" t="s">
        <v>1284</v>
      </c>
      <c r="H124" s="798" t="s">
        <v>1046</v>
      </c>
      <c r="I124" s="812"/>
      <c r="J124" s="812"/>
      <c r="K124" s="812"/>
      <c r="L124" s="812"/>
      <c r="M124" s="812"/>
      <c r="N124" s="812"/>
      <c r="O124" s="812"/>
      <c r="P124" s="284"/>
      <c r="Q124" s="812"/>
      <c r="R124" s="812"/>
      <c r="S124" s="813"/>
      <c r="T124" s="814"/>
      <c r="U124" s="814"/>
      <c r="V124" s="814"/>
      <c r="W124" s="814"/>
      <c r="X124" s="814"/>
    </row>
    <row r="125" spans="1:24" ht="14.25">
      <c r="A125" s="292"/>
      <c r="B125" s="812">
        <v>10</v>
      </c>
      <c r="C125" s="812">
        <v>18</v>
      </c>
      <c r="D125" s="812">
        <v>15.4</v>
      </c>
      <c r="E125" s="812">
        <v>1</v>
      </c>
      <c r="F125" s="798" t="s">
        <v>306</v>
      </c>
      <c r="G125" s="798" t="s">
        <v>1284</v>
      </c>
      <c r="H125" s="798" t="s">
        <v>1046</v>
      </c>
      <c r="I125" s="812"/>
      <c r="J125" s="812"/>
      <c r="K125" s="812"/>
      <c r="L125" s="812"/>
      <c r="M125" s="812"/>
      <c r="N125" s="812"/>
      <c r="O125" s="812"/>
      <c r="P125" s="284"/>
      <c r="Q125" s="812"/>
      <c r="R125" s="812"/>
      <c r="S125" s="813"/>
      <c r="T125" s="814"/>
      <c r="U125" s="814"/>
      <c r="V125" s="814"/>
      <c r="W125" s="814"/>
      <c r="X125" s="814"/>
    </row>
    <row r="126" spans="1:24" ht="14.25">
      <c r="A126" s="292"/>
      <c r="B126" s="812">
        <v>11</v>
      </c>
      <c r="C126" s="812">
        <v>18</v>
      </c>
      <c r="D126" s="812">
        <v>15.5</v>
      </c>
      <c r="E126" s="812">
        <v>0.8</v>
      </c>
      <c r="F126" s="798" t="s">
        <v>306</v>
      </c>
      <c r="G126" s="798" t="s">
        <v>1284</v>
      </c>
      <c r="H126" s="798" t="s">
        <v>1046</v>
      </c>
      <c r="I126" s="812"/>
      <c r="J126" s="812"/>
      <c r="K126" s="812"/>
      <c r="L126" s="812"/>
      <c r="M126" s="812"/>
      <c r="N126" s="812"/>
      <c r="O126" s="812"/>
      <c r="P126" s="284"/>
      <c r="Q126" s="812"/>
      <c r="R126" s="812"/>
      <c r="S126" s="813"/>
      <c r="T126" s="814"/>
      <c r="U126" s="814"/>
      <c r="V126" s="814"/>
      <c r="W126" s="814"/>
      <c r="X126" s="814"/>
    </row>
    <row r="127" spans="1:24" ht="14.25">
      <c r="A127" s="292"/>
      <c r="B127" s="812">
        <v>12</v>
      </c>
      <c r="C127" s="812">
        <v>20</v>
      </c>
      <c r="D127" s="812">
        <v>7.1</v>
      </c>
      <c r="E127" s="812">
        <v>0.6</v>
      </c>
      <c r="F127" s="798" t="s">
        <v>306</v>
      </c>
      <c r="G127" s="798" t="s">
        <v>1284</v>
      </c>
      <c r="H127" s="798" t="s">
        <v>1046</v>
      </c>
      <c r="I127" s="812"/>
      <c r="J127" s="812"/>
      <c r="K127" s="812"/>
      <c r="L127" s="812"/>
      <c r="M127" s="812"/>
      <c r="N127" s="812"/>
      <c r="O127" s="812"/>
      <c r="P127" s="284"/>
      <c r="Q127" s="812"/>
      <c r="R127" s="812"/>
      <c r="S127" s="813"/>
      <c r="T127" s="814"/>
      <c r="U127" s="814"/>
      <c r="V127" s="814"/>
      <c r="W127" s="814"/>
      <c r="X127" s="814"/>
    </row>
    <row r="128" spans="1:24" ht="14.25">
      <c r="A128" s="292"/>
      <c r="B128" s="812">
        <v>13</v>
      </c>
      <c r="C128" s="812">
        <v>20</v>
      </c>
      <c r="D128" s="812">
        <v>12.1</v>
      </c>
      <c r="E128" s="812">
        <v>1</v>
      </c>
      <c r="F128" s="798" t="s">
        <v>306</v>
      </c>
      <c r="G128" s="798" t="s">
        <v>1284</v>
      </c>
      <c r="H128" s="798" t="s">
        <v>1046</v>
      </c>
      <c r="I128" s="812"/>
      <c r="J128" s="812"/>
      <c r="K128" s="812"/>
      <c r="L128" s="812"/>
      <c r="M128" s="812"/>
      <c r="N128" s="812"/>
      <c r="O128" s="812"/>
      <c r="P128" s="284"/>
      <c r="Q128" s="812"/>
      <c r="R128" s="812"/>
      <c r="S128" s="813"/>
      <c r="T128" s="814"/>
      <c r="U128" s="814"/>
      <c r="V128" s="814"/>
      <c r="W128" s="814"/>
      <c r="X128" s="814"/>
    </row>
    <row r="129" spans="1:24" ht="14.25">
      <c r="A129" s="292"/>
      <c r="B129" s="812">
        <v>14</v>
      </c>
      <c r="C129" s="812">
        <v>20</v>
      </c>
      <c r="D129" s="812">
        <v>12.2</v>
      </c>
      <c r="E129" s="812">
        <v>0.8</v>
      </c>
      <c r="F129" s="798" t="s">
        <v>306</v>
      </c>
      <c r="G129" s="798" t="s">
        <v>1284</v>
      </c>
      <c r="H129" s="798" t="s">
        <v>1046</v>
      </c>
      <c r="I129" s="812"/>
      <c r="J129" s="812"/>
      <c r="K129" s="812"/>
      <c r="L129" s="812"/>
      <c r="M129" s="812"/>
      <c r="N129" s="812"/>
      <c r="O129" s="812"/>
      <c r="P129" s="284"/>
      <c r="Q129" s="812"/>
      <c r="R129" s="812"/>
      <c r="S129" s="813"/>
      <c r="T129" s="814"/>
      <c r="U129" s="814"/>
      <c r="V129" s="814"/>
      <c r="W129" s="814"/>
      <c r="X129" s="814"/>
    </row>
    <row r="130" spans="1:24" ht="14.25">
      <c r="A130" s="292"/>
      <c r="B130" s="812">
        <v>15</v>
      </c>
      <c r="C130" s="812">
        <v>20</v>
      </c>
      <c r="D130" s="812">
        <v>17.1</v>
      </c>
      <c r="E130" s="812">
        <v>0.9</v>
      </c>
      <c r="F130" s="798" t="s">
        <v>306</v>
      </c>
      <c r="G130" s="798" t="s">
        <v>1284</v>
      </c>
      <c r="H130" s="798" t="s">
        <v>1046</v>
      </c>
      <c r="I130" s="812"/>
      <c r="J130" s="812"/>
      <c r="K130" s="812"/>
      <c r="L130" s="812"/>
      <c r="M130" s="812"/>
      <c r="N130" s="812"/>
      <c r="O130" s="812"/>
      <c r="P130" s="284"/>
      <c r="Q130" s="812"/>
      <c r="R130" s="812"/>
      <c r="S130" s="813"/>
      <c r="T130" s="814"/>
      <c r="U130" s="814"/>
      <c r="V130" s="814"/>
      <c r="W130" s="814"/>
      <c r="X130" s="814"/>
    </row>
    <row r="131" spans="1:24" ht="14.25">
      <c r="A131" s="292"/>
      <c r="B131" s="812">
        <v>16</v>
      </c>
      <c r="C131" s="812">
        <v>35</v>
      </c>
      <c r="D131" s="812">
        <v>8.1</v>
      </c>
      <c r="E131" s="812">
        <v>0.9</v>
      </c>
      <c r="F131" s="798" t="s">
        <v>306</v>
      </c>
      <c r="G131" s="798" t="s">
        <v>1284</v>
      </c>
      <c r="H131" s="798" t="s">
        <v>1046</v>
      </c>
      <c r="I131" s="812"/>
      <c r="J131" s="812"/>
      <c r="K131" s="812"/>
      <c r="L131" s="812"/>
      <c r="M131" s="812"/>
      <c r="N131" s="812"/>
      <c r="O131" s="812"/>
      <c r="P131" s="284"/>
      <c r="Q131" s="812"/>
      <c r="R131" s="812"/>
      <c r="S131" s="813"/>
      <c r="T131" s="814"/>
      <c r="U131" s="814"/>
      <c r="V131" s="814"/>
      <c r="W131" s="814"/>
      <c r="X131" s="814"/>
    </row>
    <row r="132" spans="1:24" ht="14.25">
      <c r="A132" s="292"/>
      <c r="B132" s="812">
        <v>17</v>
      </c>
      <c r="C132" s="812">
        <v>35</v>
      </c>
      <c r="D132" s="812">
        <v>8.2</v>
      </c>
      <c r="E132" s="812">
        <v>0.9</v>
      </c>
      <c r="F132" s="798" t="s">
        <v>306</v>
      </c>
      <c r="G132" s="798" t="s">
        <v>1284</v>
      </c>
      <c r="H132" s="798" t="s">
        <v>1046</v>
      </c>
      <c r="I132" s="812"/>
      <c r="J132" s="812"/>
      <c r="K132" s="812"/>
      <c r="L132" s="812"/>
      <c r="M132" s="812"/>
      <c r="N132" s="812"/>
      <c r="O132" s="812"/>
      <c r="P132" s="284"/>
      <c r="Q132" s="812"/>
      <c r="R132" s="812"/>
      <c r="S132" s="813"/>
      <c r="T132" s="814"/>
      <c r="U132" s="814"/>
      <c r="V132" s="814"/>
      <c r="W132" s="814"/>
      <c r="X132" s="814"/>
    </row>
    <row r="133" spans="1:24" ht="14.25">
      <c r="A133" s="292"/>
      <c r="B133" s="812">
        <v>18</v>
      </c>
      <c r="C133" s="812">
        <v>35</v>
      </c>
      <c r="D133" s="812">
        <v>8.3</v>
      </c>
      <c r="E133" s="812">
        <v>0.9</v>
      </c>
      <c r="F133" s="798" t="s">
        <v>306</v>
      </c>
      <c r="G133" s="798" t="s">
        <v>1284</v>
      </c>
      <c r="H133" s="798" t="s">
        <v>1046</v>
      </c>
      <c r="I133" s="812"/>
      <c r="J133" s="812"/>
      <c r="K133" s="812"/>
      <c r="L133" s="812"/>
      <c r="M133" s="812"/>
      <c r="N133" s="812"/>
      <c r="O133" s="812"/>
      <c r="P133" s="284"/>
      <c r="Q133" s="812"/>
      <c r="R133" s="812"/>
      <c r="S133" s="813"/>
      <c r="T133" s="814"/>
      <c r="U133" s="814"/>
      <c r="V133" s="814"/>
      <c r="W133" s="814"/>
      <c r="X133" s="814"/>
    </row>
    <row r="134" spans="1:24" ht="14.25">
      <c r="A134" s="292"/>
      <c r="B134" s="812">
        <v>19</v>
      </c>
      <c r="C134" s="812">
        <v>35</v>
      </c>
      <c r="D134" s="812">
        <v>8.4</v>
      </c>
      <c r="E134" s="812">
        <v>0.7</v>
      </c>
      <c r="F134" s="798" t="s">
        <v>306</v>
      </c>
      <c r="G134" s="798" t="s">
        <v>1284</v>
      </c>
      <c r="H134" s="798" t="s">
        <v>1046</v>
      </c>
      <c r="I134" s="812"/>
      <c r="J134" s="812"/>
      <c r="K134" s="812"/>
      <c r="L134" s="812"/>
      <c r="M134" s="812"/>
      <c r="N134" s="812"/>
      <c r="O134" s="812"/>
      <c r="P134" s="284"/>
      <c r="Q134" s="812"/>
      <c r="R134" s="812"/>
      <c r="S134" s="813"/>
      <c r="T134" s="814"/>
      <c r="U134" s="814"/>
      <c r="V134" s="814"/>
      <c r="W134" s="814"/>
      <c r="X134" s="814"/>
    </row>
    <row r="135" spans="1:24" ht="14.25">
      <c r="A135" s="292"/>
      <c r="B135" s="812">
        <v>20</v>
      </c>
      <c r="C135" s="812">
        <v>36</v>
      </c>
      <c r="D135" s="812">
        <v>2.1</v>
      </c>
      <c r="E135" s="812">
        <v>0.9</v>
      </c>
      <c r="F135" s="798" t="s">
        <v>306</v>
      </c>
      <c r="G135" s="798" t="s">
        <v>1284</v>
      </c>
      <c r="H135" s="798" t="s">
        <v>1046</v>
      </c>
      <c r="I135" s="812"/>
      <c r="J135" s="812"/>
      <c r="K135" s="812"/>
      <c r="L135" s="812"/>
      <c r="M135" s="812"/>
      <c r="N135" s="812"/>
      <c r="O135" s="812"/>
      <c r="P135" s="284"/>
      <c r="Q135" s="812"/>
      <c r="R135" s="812"/>
      <c r="S135" s="813"/>
      <c r="T135" s="814"/>
      <c r="U135" s="814"/>
      <c r="V135" s="814"/>
      <c r="W135" s="814"/>
      <c r="X135" s="814"/>
    </row>
    <row r="136" spans="1:24" ht="14.25">
      <c r="A136" s="292"/>
      <c r="B136" s="812">
        <v>21</v>
      </c>
      <c r="C136" s="812">
        <v>36</v>
      </c>
      <c r="D136" s="812">
        <v>2.2</v>
      </c>
      <c r="E136" s="812">
        <v>0.9</v>
      </c>
      <c r="F136" s="798" t="s">
        <v>306</v>
      </c>
      <c r="G136" s="798" t="s">
        <v>1284</v>
      </c>
      <c r="H136" s="798" t="s">
        <v>1046</v>
      </c>
      <c r="I136" s="812"/>
      <c r="J136" s="812"/>
      <c r="K136" s="812"/>
      <c r="L136" s="812"/>
      <c r="M136" s="812"/>
      <c r="N136" s="812"/>
      <c r="O136" s="812"/>
      <c r="P136" s="284"/>
      <c r="Q136" s="812"/>
      <c r="R136" s="812"/>
      <c r="S136" s="813"/>
      <c r="T136" s="814"/>
      <c r="U136" s="814"/>
      <c r="V136" s="814"/>
      <c r="W136" s="814"/>
      <c r="X136" s="814"/>
    </row>
    <row r="137" spans="1:24" ht="14.25">
      <c r="A137" s="292"/>
      <c r="B137" s="812">
        <v>22</v>
      </c>
      <c r="C137" s="812">
        <v>36</v>
      </c>
      <c r="D137" s="812">
        <v>2.3</v>
      </c>
      <c r="E137" s="812">
        <v>0.9</v>
      </c>
      <c r="F137" s="798" t="s">
        <v>306</v>
      </c>
      <c r="G137" s="798" t="s">
        <v>1284</v>
      </c>
      <c r="H137" s="798" t="s">
        <v>1046</v>
      </c>
      <c r="I137" s="812"/>
      <c r="J137" s="812"/>
      <c r="K137" s="812"/>
      <c r="L137" s="812"/>
      <c r="M137" s="812"/>
      <c r="N137" s="812"/>
      <c r="O137" s="812"/>
      <c r="P137" s="284"/>
      <c r="Q137" s="812"/>
      <c r="R137" s="812"/>
      <c r="S137" s="813"/>
      <c r="T137" s="814"/>
      <c r="U137" s="814"/>
      <c r="V137" s="814"/>
      <c r="W137" s="814"/>
      <c r="X137" s="814"/>
    </row>
    <row r="138" spans="1:24" ht="14.25">
      <c r="A138" s="292"/>
      <c r="B138" s="812">
        <v>23</v>
      </c>
      <c r="C138" s="812">
        <v>36</v>
      </c>
      <c r="D138" s="812">
        <v>2.4</v>
      </c>
      <c r="E138" s="812">
        <v>0.6</v>
      </c>
      <c r="F138" s="798" t="s">
        <v>306</v>
      </c>
      <c r="G138" s="798" t="s">
        <v>1284</v>
      </c>
      <c r="H138" s="798" t="s">
        <v>1046</v>
      </c>
      <c r="I138" s="812"/>
      <c r="J138" s="812"/>
      <c r="K138" s="812"/>
      <c r="L138" s="812"/>
      <c r="M138" s="812"/>
      <c r="N138" s="812"/>
      <c r="O138" s="812"/>
      <c r="P138" s="284"/>
      <c r="Q138" s="812"/>
      <c r="R138" s="812"/>
      <c r="S138" s="813"/>
      <c r="T138" s="814"/>
      <c r="U138" s="814"/>
      <c r="V138" s="814"/>
      <c r="W138" s="814"/>
      <c r="X138" s="814"/>
    </row>
    <row r="139" spans="1:24" ht="14.25">
      <c r="A139" s="292" t="s">
        <v>394</v>
      </c>
      <c r="B139" s="812"/>
      <c r="C139" s="812"/>
      <c r="D139" s="812"/>
      <c r="E139" s="1241">
        <f>E138+E137+E136+E135+E134+E133+E132+E131+E130+E129+E128+E127+E126+E125+E124+E123+E122+E121+E120+E119+E118+E117+E116</f>
        <v>19.500000000000004</v>
      </c>
      <c r="F139" s="812"/>
      <c r="G139" s="812"/>
      <c r="H139" s="812"/>
      <c r="I139" s="812"/>
      <c r="J139" s="812"/>
      <c r="K139" s="812"/>
      <c r="L139" s="812"/>
      <c r="M139" s="812"/>
      <c r="N139" s="812"/>
      <c r="O139" s="812"/>
      <c r="P139" s="293"/>
      <c r="Q139" s="812"/>
      <c r="R139" s="812"/>
      <c r="S139" s="813"/>
      <c r="T139" s="814"/>
      <c r="U139" s="814"/>
      <c r="V139" s="814"/>
      <c r="W139" s="814"/>
      <c r="X139" s="814"/>
    </row>
    <row r="140" spans="1:24" ht="14.25">
      <c r="A140" s="294" t="s">
        <v>312</v>
      </c>
      <c r="B140" s="284"/>
      <c r="C140" s="284"/>
      <c r="D140" s="284"/>
      <c r="E140" s="295">
        <f>E139+E114+E97+E93+E87</f>
        <v>44.3</v>
      </c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93"/>
      <c r="Q140" s="284"/>
      <c r="R140" s="284"/>
      <c r="S140" s="285"/>
      <c r="T140" s="296"/>
      <c r="U140" s="296"/>
      <c r="V140" s="296"/>
      <c r="W140" s="296"/>
      <c r="X140" s="296"/>
    </row>
    <row r="141" spans="1:24" ht="18.75">
      <c r="A141" s="320" t="s">
        <v>689</v>
      </c>
      <c r="B141" s="321"/>
      <c r="C141" s="321"/>
      <c r="D141" s="321"/>
      <c r="E141" s="321">
        <f aca="true" t="shared" si="13" ref="E141:X141">E78</f>
        <v>43.4</v>
      </c>
      <c r="F141" s="321">
        <f t="shared" si="13"/>
        <v>0</v>
      </c>
      <c r="G141" s="321">
        <f t="shared" si="13"/>
        <v>0</v>
      </c>
      <c r="H141" s="321">
        <f t="shared" si="13"/>
        <v>0</v>
      </c>
      <c r="I141" s="321">
        <f t="shared" si="13"/>
        <v>0</v>
      </c>
      <c r="J141" s="321">
        <f t="shared" si="13"/>
        <v>0</v>
      </c>
      <c r="K141" s="321">
        <f t="shared" si="13"/>
        <v>0</v>
      </c>
      <c r="L141" s="321">
        <f t="shared" si="13"/>
        <v>0</v>
      </c>
      <c r="M141" s="321">
        <f t="shared" si="13"/>
        <v>219.34300000000002</v>
      </c>
      <c r="N141" s="321">
        <f t="shared" si="13"/>
        <v>40.32000000000001</v>
      </c>
      <c r="O141" s="321">
        <f t="shared" si="13"/>
        <v>0</v>
      </c>
      <c r="P141" s="321">
        <f t="shared" si="13"/>
        <v>2.5</v>
      </c>
      <c r="Q141" s="321">
        <f t="shared" si="13"/>
        <v>75.6</v>
      </c>
      <c r="R141" s="321">
        <f t="shared" si="13"/>
        <v>0</v>
      </c>
      <c r="S141" s="321">
        <f t="shared" si="13"/>
        <v>92.763</v>
      </c>
      <c r="T141" s="321">
        <f t="shared" si="13"/>
        <v>0</v>
      </c>
      <c r="U141" s="321">
        <f t="shared" si="13"/>
        <v>10.3</v>
      </c>
      <c r="V141" s="321">
        <f t="shared" si="13"/>
        <v>0</v>
      </c>
      <c r="W141" s="321">
        <f t="shared" si="13"/>
        <v>0</v>
      </c>
      <c r="X141" s="321">
        <f t="shared" si="13"/>
        <v>0</v>
      </c>
    </row>
    <row r="142" spans="1:24" ht="18.75">
      <c r="A142" s="322" t="s">
        <v>690</v>
      </c>
      <c r="B142" s="323"/>
      <c r="C142" s="323"/>
      <c r="D142" s="323"/>
      <c r="E142" s="323">
        <f>E140</f>
        <v>44.3</v>
      </c>
      <c r="F142" s="323">
        <f aca="true" t="shared" si="14" ref="F142:X142">F140</f>
        <v>0</v>
      </c>
      <c r="G142" s="323">
        <f t="shared" si="14"/>
        <v>0</v>
      </c>
      <c r="H142" s="323">
        <f t="shared" si="14"/>
        <v>0</v>
      </c>
      <c r="I142" s="323">
        <f t="shared" si="14"/>
        <v>0</v>
      </c>
      <c r="J142" s="323">
        <f t="shared" si="14"/>
        <v>0</v>
      </c>
      <c r="K142" s="323">
        <f t="shared" si="14"/>
        <v>0</v>
      </c>
      <c r="L142" s="323">
        <f t="shared" si="14"/>
        <v>0</v>
      </c>
      <c r="M142" s="323">
        <f t="shared" si="14"/>
        <v>0</v>
      </c>
      <c r="N142" s="323">
        <f t="shared" si="14"/>
        <v>0</v>
      </c>
      <c r="O142" s="323">
        <f t="shared" si="14"/>
        <v>0</v>
      </c>
      <c r="P142" s="323">
        <f t="shared" si="14"/>
        <v>0</v>
      </c>
      <c r="Q142" s="323">
        <f t="shared" si="14"/>
        <v>0</v>
      </c>
      <c r="R142" s="323">
        <f t="shared" si="14"/>
        <v>0</v>
      </c>
      <c r="S142" s="323">
        <f t="shared" si="14"/>
        <v>0</v>
      </c>
      <c r="T142" s="323">
        <f t="shared" si="14"/>
        <v>0</v>
      </c>
      <c r="U142" s="323">
        <f t="shared" si="14"/>
        <v>0</v>
      </c>
      <c r="V142" s="323">
        <f t="shared" si="14"/>
        <v>0</v>
      </c>
      <c r="W142" s="323">
        <f t="shared" si="14"/>
        <v>0</v>
      </c>
      <c r="X142" s="323">
        <f t="shared" si="14"/>
        <v>0</v>
      </c>
    </row>
    <row r="143" spans="1:24" ht="21" customHeight="1">
      <c r="A143" s="1243" t="s">
        <v>621</v>
      </c>
      <c r="B143" s="324"/>
      <c r="C143" s="324"/>
      <c r="D143" s="324"/>
      <c r="E143" s="1241">
        <f>SUM(E141:E142)</f>
        <v>87.69999999999999</v>
      </c>
      <c r="F143" s="324">
        <f aca="true" t="shared" si="15" ref="F143:X143">SUM(F141:F142)</f>
        <v>0</v>
      </c>
      <c r="G143" s="324">
        <f t="shared" si="15"/>
        <v>0</v>
      </c>
      <c r="H143" s="324">
        <f t="shared" si="15"/>
        <v>0</v>
      </c>
      <c r="I143" s="324">
        <f t="shared" si="15"/>
        <v>0</v>
      </c>
      <c r="J143" s="324">
        <f t="shared" si="15"/>
        <v>0</v>
      </c>
      <c r="K143" s="324">
        <f t="shared" si="15"/>
        <v>0</v>
      </c>
      <c r="L143" s="324">
        <f t="shared" si="15"/>
        <v>0</v>
      </c>
      <c r="M143" s="324">
        <f t="shared" si="15"/>
        <v>219.34300000000002</v>
      </c>
      <c r="N143" s="324">
        <f t="shared" si="15"/>
        <v>40.32000000000001</v>
      </c>
      <c r="O143" s="324">
        <f t="shared" si="15"/>
        <v>0</v>
      </c>
      <c r="P143" s="324">
        <f t="shared" si="15"/>
        <v>2.5</v>
      </c>
      <c r="Q143" s="324">
        <f t="shared" si="15"/>
        <v>75.6</v>
      </c>
      <c r="R143" s="324">
        <f t="shared" si="15"/>
        <v>0</v>
      </c>
      <c r="S143" s="324">
        <f t="shared" si="15"/>
        <v>92.763</v>
      </c>
      <c r="T143" s="324">
        <f t="shared" si="15"/>
        <v>0</v>
      </c>
      <c r="U143" s="324">
        <f t="shared" si="15"/>
        <v>10.3</v>
      </c>
      <c r="V143" s="324">
        <f t="shared" si="15"/>
        <v>0</v>
      </c>
      <c r="W143" s="324">
        <f t="shared" si="15"/>
        <v>0</v>
      </c>
      <c r="X143" s="324">
        <f t="shared" si="15"/>
        <v>0</v>
      </c>
    </row>
    <row r="144" spans="1:24" ht="14.25">
      <c r="A144" s="297"/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</row>
  </sheetData>
  <sheetProtection/>
  <mergeCells count="18">
    <mergeCell ref="A45:X45"/>
    <mergeCell ref="A54:X54"/>
    <mergeCell ref="A115:X115"/>
    <mergeCell ref="A98:X98"/>
    <mergeCell ref="A69:X69"/>
    <mergeCell ref="A79:X79"/>
    <mergeCell ref="A88:X88"/>
    <mergeCell ref="A94:X94"/>
    <mergeCell ref="A41:X41"/>
    <mergeCell ref="A19:X19"/>
    <mergeCell ref="A31:X31"/>
    <mergeCell ref="N5:X5"/>
    <mergeCell ref="A8:X8"/>
    <mergeCell ref="K1:M1"/>
    <mergeCell ref="A2:X2"/>
    <mergeCell ref="I4:J4"/>
    <mergeCell ref="M4:X4"/>
    <mergeCell ref="A38:X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51"/>
  <sheetViews>
    <sheetView zoomScalePageLayoutView="0" workbookViewId="0" topLeftCell="A1">
      <selection activeCell="E3" sqref="E3:M3"/>
    </sheetView>
  </sheetViews>
  <sheetFormatPr defaultColWidth="9.140625" defaultRowHeight="15"/>
  <cols>
    <col min="1" max="1" width="12.57421875" style="0" customWidth="1"/>
    <col min="2" max="2" width="5.421875" style="0" customWidth="1"/>
    <col min="3" max="3" width="6.140625" style="0" customWidth="1"/>
    <col min="4" max="4" width="4.00390625" style="0" customWidth="1"/>
    <col min="5" max="5" width="5.7109375" style="0" customWidth="1"/>
    <col min="6" max="6" width="7.00390625" style="0" customWidth="1"/>
    <col min="7" max="7" width="6.28125" style="0" customWidth="1"/>
    <col min="8" max="8" width="9.421875" style="0" customWidth="1"/>
    <col min="9" max="9" width="11.8515625" style="0" customWidth="1"/>
    <col min="10" max="10" width="8.8515625" style="0" customWidth="1"/>
    <col min="11" max="11" width="7.421875" style="0" customWidth="1"/>
    <col min="12" max="12" width="7.28125" style="0" customWidth="1"/>
    <col min="13" max="13" width="18.140625" style="0" customWidth="1"/>
    <col min="14" max="14" width="20.8515625" style="0" customWidth="1"/>
    <col min="15" max="15" width="6.140625" style="0" customWidth="1"/>
    <col min="16" max="16" width="5.421875" style="0" customWidth="1"/>
    <col min="17" max="17" width="6.00390625" style="0" customWidth="1"/>
    <col min="18" max="18" width="8.28125" style="0" customWidth="1"/>
  </cols>
  <sheetData>
    <row r="1" spans="1:18" ht="15">
      <c r="A1" s="94"/>
      <c r="B1" s="94"/>
      <c r="C1" s="94"/>
      <c r="D1" s="94"/>
      <c r="E1" s="94"/>
      <c r="F1" s="2093" t="s">
        <v>244</v>
      </c>
      <c r="G1" s="2093"/>
      <c r="H1" s="2093"/>
      <c r="I1" s="2093"/>
      <c r="J1" s="2093"/>
      <c r="K1" s="2093"/>
      <c r="L1" s="2093"/>
      <c r="M1" s="2093"/>
      <c r="N1" s="2092"/>
      <c r="O1" s="2092"/>
      <c r="P1" s="2092"/>
      <c r="Q1" s="2092"/>
      <c r="R1" s="94"/>
    </row>
    <row r="2" spans="1:18" ht="15">
      <c r="A2" s="94"/>
      <c r="B2" s="94"/>
      <c r="C2" s="94"/>
      <c r="D2" s="94"/>
      <c r="E2" s="2093" t="s">
        <v>691</v>
      </c>
      <c r="F2" s="2093"/>
      <c r="G2" s="2093"/>
      <c r="H2" s="2093"/>
      <c r="I2" s="2093"/>
      <c r="J2" s="2093"/>
      <c r="K2" s="2093"/>
      <c r="L2" s="2093"/>
      <c r="M2" s="2093"/>
      <c r="N2" s="2092"/>
      <c r="O2" s="2092"/>
      <c r="P2" s="2092"/>
      <c r="Q2" s="2092"/>
      <c r="R2" s="94"/>
    </row>
    <row r="3" spans="1:18" ht="15">
      <c r="A3" s="94"/>
      <c r="B3" s="94"/>
      <c r="C3" s="94"/>
      <c r="D3" s="94"/>
      <c r="E3" s="2093" t="s">
        <v>142</v>
      </c>
      <c r="F3" s="2093"/>
      <c r="G3" s="2093"/>
      <c r="H3" s="2093"/>
      <c r="I3" s="2093"/>
      <c r="J3" s="2093"/>
      <c r="K3" s="2093"/>
      <c r="L3" s="2093"/>
      <c r="M3" s="2093"/>
      <c r="N3" s="96"/>
      <c r="O3" s="96"/>
      <c r="P3" s="96"/>
      <c r="Q3" s="97"/>
      <c r="R3" s="94"/>
    </row>
    <row r="4" spans="1:18" ht="15">
      <c r="A4" s="94"/>
      <c r="B4" s="94"/>
      <c r="C4" s="94"/>
      <c r="D4" s="94"/>
      <c r="E4" s="94"/>
      <c r="F4" s="95"/>
      <c r="G4" s="95"/>
      <c r="H4" s="95"/>
      <c r="I4" s="95"/>
      <c r="J4" s="95"/>
      <c r="K4" s="95"/>
      <c r="L4" s="95"/>
      <c r="M4" s="95"/>
      <c r="N4" s="94"/>
      <c r="O4" s="94"/>
      <c r="P4" s="94"/>
      <c r="Q4" s="98"/>
      <c r="R4" s="94"/>
    </row>
    <row r="5" spans="1:18" ht="14.25">
      <c r="A5" s="401" t="s">
        <v>692</v>
      </c>
      <c r="B5" s="402" t="s">
        <v>371</v>
      </c>
      <c r="C5" s="403" t="s">
        <v>693</v>
      </c>
      <c r="D5" s="402" t="s">
        <v>694</v>
      </c>
      <c r="E5" s="403" t="s">
        <v>695</v>
      </c>
      <c r="F5" s="402" t="s">
        <v>696</v>
      </c>
      <c r="G5" s="403" t="s">
        <v>697</v>
      </c>
      <c r="H5" s="2095" t="s">
        <v>698</v>
      </c>
      <c r="I5" s="2096"/>
      <c r="J5" s="405"/>
      <c r="K5" s="404" t="s">
        <v>699</v>
      </c>
      <c r="L5" s="401" t="s">
        <v>700</v>
      </c>
      <c r="M5" s="403" t="s">
        <v>701</v>
      </c>
      <c r="N5" s="401" t="s">
        <v>702</v>
      </c>
      <c r="O5" s="406" t="s">
        <v>257</v>
      </c>
      <c r="P5" s="406"/>
      <c r="Q5" s="406"/>
      <c r="R5" s="406"/>
    </row>
    <row r="6" spans="1:18" ht="14.25">
      <c r="A6" s="407" t="s">
        <v>703</v>
      </c>
      <c r="B6" s="408" t="s">
        <v>704</v>
      </c>
      <c r="C6" s="99" t="s">
        <v>705</v>
      </c>
      <c r="D6" s="408" t="s">
        <v>706</v>
      </c>
      <c r="E6" s="99" t="s">
        <v>707</v>
      </c>
      <c r="F6" s="408" t="s">
        <v>382</v>
      </c>
      <c r="G6" s="99" t="s">
        <v>708</v>
      </c>
      <c r="H6" s="2097" t="s">
        <v>709</v>
      </c>
      <c r="I6" s="2098"/>
      <c r="J6" s="402"/>
      <c r="K6" s="100" t="s">
        <v>659</v>
      </c>
      <c r="L6" s="407" t="s">
        <v>710</v>
      </c>
      <c r="M6" s="99"/>
      <c r="N6" s="407"/>
      <c r="O6" s="409"/>
      <c r="P6" s="405"/>
      <c r="Q6" s="405"/>
      <c r="R6" s="405"/>
    </row>
    <row r="7" spans="1:18" ht="15" thickBot="1">
      <c r="A7" s="407"/>
      <c r="B7" s="408" t="s">
        <v>711</v>
      </c>
      <c r="C7" s="99"/>
      <c r="D7" s="408"/>
      <c r="E7" s="99" t="s">
        <v>381</v>
      </c>
      <c r="F7" s="408" t="s">
        <v>712</v>
      </c>
      <c r="G7" s="99"/>
      <c r="H7" s="2097"/>
      <c r="I7" s="2098"/>
      <c r="J7" s="408"/>
      <c r="K7" s="99"/>
      <c r="L7" s="407" t="s">
        <v>713</v>
      </c>
      <c r="M7" s="99"/>
      <c r="N7" s="408"/>
      <c r="O7" s="402"/>
      <c r="P7" s="402"/>
      <c r="Q7" s="402"/>
      <c r="R7" s="402"/>
    </row>
    <row r="8" spans="1:18" ht="21" thickBot="1">
      <c r="A8" s="2100"/>
      <c r="B8" s="2101"/>
      <c r="C8" s="2101"/>
      <c r="D8" s="2101"/>
      <c r="E8" s="2101"/>
      <c r="F8" s="2101"/>
      <c r="G8" s="2101"/>
      <c r="H8" s="2101"/>
      <c r="I8" s="2101"/>
      <c r="J8" s="2101"/>
      <c r="K8" s="2101"/>
      <c r="L8" s="2101"/>
      <c r="M8" s="2101"/>
      <c r="N8" s="2101"/>
      <c r="O8" s="2101"/>
      <c r="P8" s="2101"/>
      <c r="Q8" s="2101"/>
      <c r="R8" s="2102"/>
    </row>
    <row r="9" spans="1:18" ht="14.25">
      <c r="A9" s="410"/>
      <c r="B9" s="332"/>
      <c r="C9" s="333"/>
      <c r="D9" s="334"/>
      <c r="E9" s="335"/>
      <c r="F9" s="332"/>
      <c r="G9" s="336"/>
      <c r="H9" s="2099"/>
      <c r="I9" s="2099"/>
      <c r="J9" s="332"/>
      <c r="K9" s="332"/>
      <c r="L9" s="338"/>
      <c r="M9" s="332"/>
      <c r="N9" s="337"/>
      <c r="O9" s="332"/>
      <c r="P9" s="332"/>
      <c r="Q9" s="332"/>
      <c r="R9" s="332"/>
    </row>
    <row r="10" spans="1:18" ht="14.25">
      <c r="A10" s="339"/>
      <c r="B10" s="53"/>
      <c r="C10" s="340"/>
      <c r="D10" s="340"/>
      <c r="E10" s="341"/>
      <c r="F10" s="53"/>
      <c r="G10" s="331"/>
      <c r="H10" s="170"/>
      <c r="I10" s="170"/>
      <c r="J10" s="53"/>
      <c r="K10" s="53"/>
      <c r="L10" s="171"/>
      <c r="M10" s="53"/>
      <c r="N10" s="170"/>
      <c r="O10" s="53"/>
      <c r="P10" s="53"/>
      <c r="Q10" s="53"/>
      <c r="R10" s="53"/>
    </row>
    <row r="11" spans="1:18" ht="14.25">
      <c r="A11" s="339"/>
      <c r="B11" s="53"/>
      <c r="C11" s="340"/>
      <c r="D11" s="340"/>
      <c r="E11" s="341"/>
      <c r="F11" s="53"/>
      <c r="G11" s="331"/>
      <c r="H11" s="2094"/>
      <c r="I11" s="2094"/>
      <c r="J11" s="53"/>
      <c r="K11" s="53"/>
      <c r="L11" s="171"/>
      <c r="M11" s="53"/>
      <c r="N11" s="170"/>
      <c r="O11" s="53"/>
      <c r="P11" s="53"/>
      <c r="Q11" s="53"/>
      <c r="R11" s="53"/>
    </row>
    <row r="12" spans="1:18" ht="14.25">
      <c r="A12" s="339"/>
      <c r="B12" s="53"/>
      <c r="C12" s="340"/>
      <c r="D12" s="340"/>
      <c r="E12" s="341"/>
      <c r="F12" s="53"/>
      <c r="G12" s="331"/>
      <c r="H12" s="170"/>
      <c r="I12" s="170"/>
      <c r="J12" s="53"/>
      <c r="K12" s="53"/>
      <c r="L12" s="171"/>
      <c r="M12" s="53"/>
      <c r="N12" s="170"/>
      <c r="O12" s="53"/>
      <c r="P12" s="53"/>
      <c r="Q12" s="53"/>
      <c r="R12" s="53"/>
    </row>
    <row r="13" spans="1:18" ht="14.25">
      <c r="A13" s="339"/>
      <c r="B13" s="53"/>
      <c r="C13" s="340"/>
      <c r="D13" s="340"/>
      <c r="E13" s="341"/>
      <c r="F13" s="53"/>
      <c r="G13" s="331"/>
      <c r="H13" s="2094"/>
      <c r="I13" s="2094"/>
      <c r="J13" s="53"/>
      <c r="K13" s="53"/>
      <c r="L13" s="171"/>
      <c r="M13" s="53"/>
      <c r="N13" s="170"/>
      <c r="O13" s="53"/>
      <c r="P13" s="53"/>
      <c r="Q13" s="53"/>
      <c r="R13" s="53"/>
    </row>
    <row r="14" spans="1:18" ht="15" thickBot="1">
      <c r="A14" s="339"/>
      <c r="B14" s="342"/>
      <c r="C14" s="343"/>
      <c r="D14" s="343"/>
      <c r="E14" s="344"/>
      <c r="F14" s="342"/>
      <c r="G14" s="325"/>
      <c r="H14" s="345"/>
      <c r="I14" s="345"/>
      <c r="J14" s="342"/>
      <c r="K14" s="342"/>
      <c r="L14" s="346"/>
      <c r="M14" s="342"/>
      <c r="N14" s="345"/>
      <c r="O14" s="342"/>
      <c r="P14" s="342"/>
      <c r="Q14" s="342"/>
      <c r="R14" s="342"/>
    </row>
    <row r="15" spans="1:18" ht="15" thickBot="1">
      <c r="A15" s="347"/>
      <c r="B15" s="348"/>
      <c r="C15" s="349"/>
      <c r="D15" s="349"/>
      <c r="E15" s="350"/>
      <c r="F15" s="348"/>
      <c r="G15" s="351"/>
      <c r="H15" s="352"/>
      <c r="I15" s="352"/>
      <c r="J15" s="348"/>
      <c r="K15" s="348"/>
      <c r="L15" s="353"/>
      <c r="M15" s="348"/>
      <c r="N15" s="352"/>
      <c r="O15" s="348"/>
      <c r="P15" s="348"/>
      <c r="Q15" s="348"/>
      <c r="R15" s="354"/>
    </row>
    <row r="16" spans="1:18" ht="14.25">
      <c r="A16" s="411"/>
      <c r="B16" s="332"/>
      <c r="C16" s="333"/>
      <c r="D16" s="334"/>
      <c r="E16" s="335"/>
      <c r="F16" s="332"/>
      <c r="G16" s="336"/>
      <c r="H16" s="2099"/>
      <c r="I16" s="2099"/>
      <c r="J16" s="332"/>
      <c r="K16" s="332"/>
      <c r="L16" s="338"/>
      <c r="M16" s="332"/>
      <c r="N16" s="337"/>
      <c r="O16" s="332"/>
      <c r="P16" s="332"/>
      <c r="Q16" s="332"/>
      <c r="R16" s="332"/>
    </row>
    <row r="17" spans="1:18" ht="14.25">
      <c r="A17" s="339"/>
      <c r="B17" s="53"/>
      <c r="C17" s="340"/>
      <c r="D17" s="340"/>
      <c r="E17" s="341"/>
      <c r="F17" s="53"/>
      <c r="G17" s="331"/>
      <c r="H17" s="170"/>
      <c r="I17" s="170"/>
      <c r="J17" s="53"/>
      <c r="K17" s="53"/>
      <c r="L17" s="171"/>
      <c r="M17" s="53"/>
      <c r="N17" s="170"/>
      <c r="O17" s="53"/>
      <c r="P17" s="53"/>
      <c r="Q17" s="53"/>
      <c r="R17" s="53"/>
    </row>
    <row r="18" spans="1:18" ht="14.25">
      <c r="A18" s="355"/>
      <c r="B18" s="53"/>
      <c r="C18" s="340"/>
      <c r="D18" s="356"/>
      <c r="E18" s="340"/>
      <c r="F18" s="53"/>
      <c r="G18" s="331"/>
      <c r="H18" s="2094"/>
      <c r="I18" s="2094"/>
      <c r="J18" s="53"/>
      <c r="K18" s="53"/>
      <c r="L18" s="53"/>
      <c r="M18" s="53"/>
      <c r="N18" s="170"/>
      <c r="O18" s="53"/>
      <c r="P18" s="53"/>
      <c r="Q18" s="53"/>
      <c r="R18" s="53"/>
    </row>
    <row r="19" spans="1:18" ht="14.25">
      <c r="A19" s="148"/>
      <c r="B19" s="53"/>
      <c r="C19" s="340"/>
      <c r="D19" s="340"/>
      <c r="E19" s="340"/>
      <c r="F19" s="53"/>
      <c r="G19" s="331"/>
      <c r="H19" s="2094"/>
      <c r="I19" s="2094"/>
      <c r="J19" s="53"/>
      <c r="K19" s="53"/>
      <c r="L19" s="171"/>
      <c r="M19" s="53"/>
      <c r="N19" s="170"/>
      <c r="O19" s="53"/>
      <c r="P19" s="53"/>
      <c r="Q19" s="53"/>
      <c r="R19" s="53"/>
    </row>
    <row r="20" spans="1:18" ht="14.25">
      <c r="A20" s="148"/>
      <c r="B20" s="53"/>
      <c r="C20" s="340"/>
      <c r="D20" s="356"/>
      <c r="E20" s="341"/>
      <c r="F20" s="53"/>
      <c r="G20" s="331"/>
      <c r="H20" s="2094"/>
      <c r="I20" s="2094"/>
      <c r="J20" s="53"/>
      <c r="K20" s="53"/>
      <c r="L20" s="53"/>
      <c r="M20" s="53"/>
      <c r="N20" s="170"/>
      <c r="O20" s="53"/>
      <c r="P20" s="53"/>
      <c r="Q20" s="53"/>
      <c r="R20" s="53"/>
    </row>
    <row r="21" spans="1:18" ht="14.25">
      <c r="A21" s="148"/>
      <c r="B21" s="53"/>
      <c r="C21" s="340"/>
      <c r="D21" s="340"/>
      <c r="E21" s="340"/>
      <c r="F21" s="53"/>
      <c r="G21" s="331"/>
      <c r="H21" s="2094"/>
      <c r="I21" s="2094"/>
      <c r="J21" s="53"/>
      <c r="K21" s="53"/>
      <c r="L21" s="171"/>
      <c r="M21" s="53"/>
      <c r="N21" s="170"/>
      <c r="O21" s="53"/>
      <c r="P21" s="53"/>
      <c r="Q21" s="53"/>
      <c r="R21" s="53"/>
    </row>
    <row r="22" spans="1:18" ht="14.25">
      <c r="A22" s="148"/>
      <c r="B22" s="53"/>
      <c r="C22" s="340"/>
      <c r="D22" s="357"/>
      <c r="E22" s="340"/>
      <c r="F22" s="53"/>
      <c r="G22" s="331"/>
      <c r="H22" s="2094"/>
      <c r="I22" s="2094"/>
      <c r="J22" s="53"/>
      <c r="K22" s="53"/>
      <c r="L22" s="53"/>
      <c r="M22" s="53"/>
      <c r="N22" s="170"/>
      <c r="O22" s="53"/>
      <c r="P22" s="53"/>
      <c r="Q22" s="53"/>
      <c r="R22" s="53"/>
    </row>
    <row r="23" spans="1:18" ht="14.25">
      <c r="A23" s="148"/>
      <c r="B23" s="53"/>
      <c r="C23" s="340"/>
      <c r="D23" s="340"/>
      <c r="E23" s="340"/>
      <c r="F23" s="53"/>
      <c r="G23" s="331"/>
      <c r="H23" s="2094"/>
      <c r="I23" s="2094"/>
      <c r="J23" s="53"/>
      <c r="K23" s="53"/>
      <c r="L23" s="171"/>
      <c r="M23" s="53"/>
      <c r="N23" s="170"/>
      <c r="O23" s="53"/>
      <c r="P23" s="53"/>
      <c r="Q23" s="53"/>
      <c r="R23" s="53"/>
    </row>
    <row r="24" spans="1:18" ht="14.25">
      <c r="A24" s="148"/>
      <c r="B24" s="53"/>
      <c r="C24" s="340"/>
      <c r="D24" s="356"/>
      <c r="E24" s="340"/>
      <c r="F24" s="53"/>
      <c r="G24" s="331"/>
      <c r="H24" s="2094"/>
      <c r="I24" s="2094"/>
      <c r="J24" s="53"/>
      <c r="K24" s="53"/>
      <c r="L24" s="53"/>
      <c r="M24" s="53"/>
      <c r="N24" s="170"/>
      <c r="O24" s="53"/>
      <c r="P24" s="53"/>
      <c r="Q24" s="53"/>
      <c r="R24" s="53"/>
    </row>
    <row r="25" spans="1:18" ht="14.25">
      <c r="A25" s="148"/>
      <c r="B25" s="53"/>
      <c r="C25" s="340"/>
      <c r="D25" s="340"/>
      <c r="E25" s="340"/>
      <c r="F25" s="53"/>
      <c r="G25" s="331"/>
      <c r="H25" s="2094"/>
      <c r="I25" s="2094"/>
      <c r="J25" s="53"/>
      <c r="K25" s="53"/>
      <c r="L25" s="171"/>
      <c r="M25" s="53"/>
      <c r="N25" s="170"/>
      <c r="O25" s="53"/>
      <c r="P25" s="53"/>
      <c r="Q25" s="53"/>
      <c r="R25" s="53"/>
    </row>
    <row r="26" spans="1:18" ht="14.25">
      <c r="A26" s="148"/>
      <c r="B26" s="53"/>
      <c r="C26" s="340"/>
      <c r="D26" s="356"/>
      <c r="E26" s="340"/>
      <c r="F26" s="53"/>
      <c r="G26" s="331"/>
      <c r="H26" s="2094"/>
      <c r="I26" s="2094"/>
      <c r="J26" s="53"/>
      <c r="K26" s="53"/>
      <c r="L26" s="171"/>
      <c r="M26" s="53"/>
      <c r="N26" s="170"/>
      <c r="O26" s="53"/>
      <c r="P26" s="53"/>
      <c r="Q26" s="53"/>
      <c r="R26" s="53"/>
    </row>
    <row r="27" spans="1:18" ht="14.25">
      <c r="A27" s="148"/>
      <c r="B27" s="53"/>
      <c r="C27" s="340"/>
      <c r="D27" s="340"/>
      <c r="E27" s="340"/>
      <c r="F27" s="53"/>
      <c r="G27" s="331"/>
      <c r="H27" s="170"/>
      <c r="I27" s="170"/>
      <c r="J27" s="53"/>
      <c r="K27" s="53"/>
      <c r="L27" s="171"/>
      <c r="M27" s="53"/>
      <c r="N27" s="170"/>
      <c r="O27" s="53"/>
      <c r="P27" s="53"/>
      <c r="Q27" s="53"/>
      <c r="R27" s="53"/>
    </row>
    <row r="28" spans="1:18" ht="14.25">
      <c r="A28" s="148"/>
      <c r="B28" s="53"/>
      <c r="C28" s="340"/>
      <c r="D28" s="356"/>
      <c r="E28" s="340"/>
      <c r="F28" s="53"/>
      <c r="G28" s="331"/>
      <c r="H28" s="2094"/>
      <c r="I28" s="2094"/>
      <c r="J28" s="53"/>
      <c r="K28" s="53"/>
      <c r="L28" s="171"/>
      <c r="M28" s="53"/>
      <c r="N28" s="170"/>
      <c r="O28" s="53"/>
      <c r="P28" s="53"/>
      <c r="Q28" s="53"/>
      <c r="R28" s="53"/>
    </row>
    <row r="29" spans="1:18" ht="14.25">
      <c r="A29" s="148"/>
      <c r="B29" s="53"/>
      <c r="C29" s="340"/>
      <c r="D29" s="340"/>
      <c r="E29" s="340"/>
      <c r="F29" s="53"/>
      <c r="G29" s="331"/>
      <c r="H29" s="170"/>
      <c r="I29" s="170"/>
      <c r="J29" s="53"/>
      <c r="K29" s="53"/>
      <c r="L29" s="171"/>
      <c r="M29" s="53"/>
      <c r="N29" s="170"/>
      <c r="O29" s="53"/>
      <c r="P29" s="53"/>
      <c r="Q29" s="53"/>
      <c r="R29" s="53"/>
    </row>
    <row r="30" spans="1:18" ht="14.25">
      <c r="A30" s="148"/>
      <c r="B30" s="53"/>
      <c r="C30" s="340"/>
      <c r="D30" s="357"/>
      <c r="E30" s="341"/>
      <c r="F30" s="53"/>
      <c r="G30" s="331"/>
      <c r="H30" s="2094"/>
      <c r="I30" s="2094"/>
      <c r="J30" s="53"/>
      <c r="K30" s="53"/>
      <c r="L30" s="171"/>
      <c r="M30" s="53"/>
      <c r="N30" s="170"/>
      <c r="O30" s="53"/>
      <c r="P30" s="53"/>
      <c r="Q30" s="53"/>
      <c r="R30" s="53"/>
    </row>
    <row r="31" spans="1:18" ht="14.25">
      <c r="A31" s="148"/>
      <c r="B31" s="53"/>
      <c r="C31" s="340"/>
      <c r="D31" s="340"/>
      <c r="E31" s="340"/>
      <c r="F31" s="53"/>
      <c r="G31" s="331"/>
      <c r="H31" s="170"/>
      <c r="I31" s="170"/>
      <c r="J31" s="53"/>
      <c r="K31" s="53"/>
      <c r="L31" s="171"/>
      <c r="M31" s="53"/>
      <c r="N31" s="170"/>
      <c r="O31" s="53"/>
      <c r="P31" s="53"/>
      <c r="Q31" s="53"/>
      <c r="R31" s="53"/>
    </row>
    <row r="32" spans="1:18" ht="14.25">
      <c r="A32" s="148"/>
      <c r="B32" s="53"/>
      <c r="C32" s="340"/>
      <c r="D32" s="340"/>
      <c r="E32" s="340"/>
      <c r="F32" s="53"/>
      <c r="G32" s="331"/>
      <c r="H32" s="2094"/>
      <c r="I32" s="2094"/>
      <c r="J32" s="53"/>
      <c r="K32" s="53"/>
      <c r="L32" s="171"/>
      <c r="M32" s="53"/>
      <c r="N32" s="170"/>
      <c r="O32" s="53"/>
      <c r="P32" s="53"/>
      <c r="Q32" s="53"/>
      <c r="R32" s="53"/>
    </row>
    <row r="33" spans="1:18" ht="14.25">
      <c r="A33" s="148"/>
      <c r="B33" s="53"/>
      <c r="C33" s="340"/>
      <c r="D33" s="340"/>
      <c r="E33" s="340"/>
      <c r="F33" s="53"/>
      <c r="G33" s="331"/>
      <c r="H33" s="170"/>
      <c r="I33" s="170"/>
      <c r="J33" s="53"/>
      <c r="K33" s="53"/>
      <c r="L33" s="171"/>
      <c r="M33" s="53"/>
      <c r="N33" s="170"/>
      <c r="O33" s="53"/>
      <c r="P33" s="53"/>
      <c r="Q33" s="53"/>
      <c r="R33" s="53"/>
    </row>
    <row r="34" spans="1:18" ht="14.25">
      <c r="A34" s="148"/>
      <c r="B34" s="53"/>
      <c r="C34" s="340"/>
      <c r="D34" s="340"/>
      <c r="E34" s="341"/>
      <c r="F34" s="53"/>
      <c r="G34" s="331"/>
      <c r="H34" s="2094"/>
      <c r="I34" s="2094"/>
      <c r="J34" s="53"/>
      <c r="K34" s="53"/>
      <c r="L34" s="53"/>
      <c r="M34" s="53"/>
      <c r="N34" s="170"/>
      <c r="O34" s="53"/>
      <c r="P34" s="53"/>
      <c r="Q34" s="53"/>
      <c r="R34" s="53"/>
    </row>
    <row r="35" spans="1:18" ht="14.25">
      <c r="A35" s="148"/>
      <c r="B35" s="53"/>
      <c r="C35" s="340"/>
      <c r="D35" s="340"/>
      <c r="E35" s="340"/>
      <c r="F35" s="53"/>
      <c r="G35" s="331"/>
      <c r="H35" s="170"/>
      <c r="I35" s="170"/>
      <c r="J35" s="53"/>
      <c r="K35" s="53"/>
      <c r="L35" s="171"/>
      <c r="M35" s="53"/>
      <c r="N35" s="170"/>
      <c r="O35" s="53"/>
      <c r="P35" s="53"/>
      <c r="Q35" s="53"/>
      <c r="R35" s="53"/>
    </row>
    <row r="36" spans="1:18" ht="14.25">
      <c r="A36" s="148"/>
      <c r="B36" s="53"/>
      <c r="C36" s="340"/>
      <c r="D36" s="340"/>
      <c r="E36" s="340"/>
      <c r="F36" s="53"/>
      <c r="G36" s="331"/>
      <c r="H36" s="2094"/>
      <c r="I36" s="2094"/>
      <c r="J36" s="53"/>
      <c r="K36" s="53"/>
      <c r="L36" s="171"/>
      <c r="M36" s="53"/>
      <c r="N36" s="170"/>
      <c r="O36" s="53"/>
      <c r="P36" s="53"/>
      <c r="Q36" s="53"/>
      <c r="R36" s="53"/>
    </row>
    <row r="37" spans="1:18" ht="14.25">
      <c r="A37" s="148"/>
      <c r="B37" s="53"/>
      <c r="C37" s="340"/>
      <c r="D37" s="340"/>
      <c r="E37" s="340"/>
      <c r="F37" s="53"/>
      <c r="G37" s="331"/>
      <c r="H37" s="170"/>
      <c r="I37" s="170"/>
      <c r="J37" s="53"/>
      <c r="K37" s="53"/>
      <c r="L37" s="171"/>
      <c r="M37" s="53"/>
      <c r="N37" s="170"/>
      <c r="O37" s="53"/>
      <c r="P37" s="53"/>
      <c r="Q37" s="53"/>
      <c r="R37" s="53"/>
    </row>
    <row r="38" spans="1:18" ht="14.25">
      <c r="A38" s="148"/>
      <c r="B38" s="53"/>
      <c r="C38" s="340"/>
      <c r="D38" s="340"/>
      <c r="E38" s="340"/>
      <c r="F38" s="53"/>
      <c r="G38" s="331"/>
      <c r="H38" s="2094"/>
      <c r="I38" s="2094"/>
      <c r="J38" s="53"/>
      <c r="K38" s="53"/>
      <c r="L38" s="171"/>
      <c r="M38" s="53"/>
      <c r="N38" s="170"/>
      <c r="O38" s="53"/>
      <c r="P38" s="53"/>
      <c r="Q38" s="53"/>
      <c r="R38" s="53"/>
    </row>
    <row r="39" spans="1:18" ht="14.25">
      <c r="A39" s="148"/>
      <c r="B39" s="53"/>
      <c r="C39" s="340"/>
      <c r="D39" s="340"/>
      <c r="E39" s="340"/>
      <c r="F39" s="53"/>
      <c r="G39" s="331"/>
      <c r="H39" s="170"/>
      <c r="I39" s="170"/>
      <c r="J39" s="53"/>
      <c r="K39" s="53"/>
      <c r="L39" s="171"/>
      <c r="M39" s="53"/>
      <c r="N39" s="170"/>
      <c r="O39" s="53"/>
      <c r="P39" s="53"/>
      <c r="Q39" s="53"/>
      <c r="R39" s="53"/>
    </row>
    <row r="40" spans="1:18" ht="14.25">
      <c r="A40" s="148"/>
      <c r="B40" s="53"/>
      <c r="C40" s="340"/>
      <c r="D40" s="340"/>
      <c r="E40" s="340"/>
      <c r="F40" s="53"/>
      <c r="G40" s="331"/>
      <c r="H40" s="2094"/>
      <c r="I40" s="2094"/>
      <c r="J40" s="53"/>
      <c r="K40" s="53"/>
      <c r="L40" s="171"/>
      <c r="M40" s="53"/>
      <c r="N40" s="170"/>
      <c r="O40" s="53"/>
      <c r="P40" s="53"/>
      <c r="Q40" s="53"/>
      <c r="R40" s="53"/>
    </row>
    <row r="41" spans="1:18" ht="15" thickBot="1">
      <c r="A41" s="148"/>
      <c r="B41" s="342"/>
      <c r="C41" s="343"/>
      <c r="D41" s="343"/>
      <c r="E41" s="343"/>
      <c r="F41" s="342"/>
      <c r="G41" s="325"/>
      <c r="H41" s="345"/>
      <c r="I41" s="345"/>
      <c r="J41" s="342"/>
      <c r="K41" s="342"/>
      <c r="L41" s="346"/>
      <c r="M41" s="342"/>
      <c r="N41" s="345"/>
      <c r="O41" s="342"/>
      <c r="P41" s="342"/>
      <c r="Q41" s="342"/>
      <c r="R41" s="342"/>
    </row>
    <row r="42" spans="1:18" ht="15" thickBot="1">
      <c r="A42" s="358"/>
      <c r="B42" s="359"/>
      <c r="C42" s="360"/>
      <c r="D42" s="360"/>
      <c r="E42" s="361"/>
      <c r="F42" s="362"/>
      <c r="G42" s="362"/>
      <c r="H42" s="363"/>
      <c r="I42" s="363"/>
      <c r="J42" s="362"/>
      <c r="K42" s="362"/>
      <c r="L42" s="362"/>
      <c r="M42" s="362"/>
      <c r="N42" s="363"/>
      <c r="O42" s="364"/>
      <c r="P42" s="364"/>
      <c r="Q42" s="364"/>
      <c r="R42" s="365"/>
    </row>
    <row r="43" spans="1:18" ht="14.25">
      <c r="A43" s="366"/>
      <c r="B43" s="367"/>
      <c r="C43" s="368"/>
      <c r="D43" s="367"/>
      <c r="E43" s="368"/>
      <c r="F43" s="367"/>
      <c r="G43" s="368"/>
      <c r="H43" s="2105"/>
      <c r="I43" s="2106"/>
      <c r="J43" s="370"/>
      <c r="K43" s="369"/>
      <c r="L43" s="371"/>
      <c r="M43" s="368"/>
      <c r="N43" s="371"/>
      <c r="O43" s="372"/>
      <c r="P43" s="372"/>
      <c r="Q43" s="372"/>
      <c r="R43" s="373"/>
    </row>
    <row r="44" spans="1:18" ht="14.25">
      <c r="A44" s="374"/>
      <c r="B44" s="328"/>
      <c r="C44" s="329"/>
      <c r="D44" s="328"/>
      <c r="E44" s="329"/>
      <c r="F44" s="328"/>
      <c r="G44" s="329"/>
      <c r="H44" s="2107"/>
      <c r="I44" s="2108"/>
      <c r="J44" s="325"/>
      <c r="K44" s="330"/>
      <c r="L44" s="327"/>
      <c r="M44" s="329"/>
      <c r="N44" s="327"/>
      <c r="O44" s="331"/>
      <c r="P44" s="326"/>
      <c r="Q44" s="326"/>
      <c r="R44" s="375"/>
    </row>
    <row r="45" spans="1:18" ht="15" thickBot="1">
      <c r="A45" s="376"/>
      <c r="B45" s="377"/>
      <c r="C45" s="378"/>
      <c r="D45" s="377"/>
      <c r="E45" s="378"/>
      <c r="F45" s="377"/>
      <c r="G45" s="378"/>
      <c r="H45" s="2103"/>
      <c r="I45" s="2104"/>
      <c r="J45" s="377"/>
      <c r="K45" s="378"/>
      <c r="L45" s="379"/>
      <c r="M45" s="378"/>
      <c r="N45" s="379"/>
      <c r="O45" s="380"/>
      <c r="P45" s="380"/>
      <c r="Q45" s="380"/>
      <c r="R45" s="381"/>
    </row>
    <row r="46" spans="1:18" ht="14.25">
      <c r="A46" s="418"/>
      <c r="B46" s="383"/>
      <c r="C46" s="384"/>
      <c r="D46" s="333"/>
      <c r="E46" s="385"/>
      <c r="F46" s="383"/>
      <c r="G46" s="336"/>
      <c r="H46" s="2099"/>
      <c r="I46" s="2099"/>
      <c r="J46" s="383"/>
      <c r="K46" s="383"/>
      <c r="L46" s="386"/>
      <c r="M46" s="383"/>
      <c r="N46" s="387"/>
      <c r="O46" s="332"/>
      <c r="P46" s="332"/>
      <c r="Q46" s="332"/>
      <c r="R46" s="332"/>
    </row>
    <row r="47" spans="1:18" ht="14.25">
      <c r="A47" s="382"/>
      <c r="B47" s="388"/>
      <c r="C47" s="389"/>
      <c r="D47" s="389"/>
      <c r="E47" s="389"/>
      <c r="F47" s="388"/>
      <c r="G47" s="388"/>
      <c r="H47" s="170"/>
      <c r="I47" s="170"/>
      <c r="J47" s="388"/>
      <c r="K47" s="388"/>
      <c r="L47" s="390"/>
      <c r="M47" s="388"/>
      <c r="N47" s="391"/>
      <c r="O47" s="53"/>
      <c r="P47" s="53"/>
      <c r="Q47" s="53"/>
      <c r="R47" s="53"/>
    </row>
    <row r="48" spans="1:18" ht="14.25">
      <c r="A48" s="382"/>
      <c r="B48" s="388"/>
      <c r="C48" s="389"/>
      <c r="D48" s="389"/>
      <c r="E48" s="392"/>
      <c r="F48" s="388"/>
      <c r="G48" s="331"/>
      <c r="H48" s="2094"/>
      <c r="I48" s="2094"/>
      <c r="J48" s="388"/>
      <c r="K48" s="388"/>
      <c r="L48" s="390"/>
      <c r="M48" s="388"/>
      <c r="N48" s="391"/>
      <c r="O48" s="53"/>
      <c r="P48" s="53"/>
      <c r="Q48" s="53"/>
      <c r="R48" s="53"/>
    </row>
    <row r="49" spans="1:18" ht="15" thickBot="1">
      <c r="A49" s="382"/>
      <c r="B49" s="393"/>
      <c r="C49" s="394"/>
      <c r="D49" s="394"/>
      <c r="E49" s="394"/>
      <c r="F49" s="393"/>
      <c r="G49" s="393"/>
      <c r="H49" s="345"/>
      <c r="I49" s="345"/>
      <c r="J49" s="393"/>
      <c r="K49" s="393"/>
      <c r="L49" s="395"/>
      <c r="M49" s="393"/>
      <c r="N49" s="396"/>
      <c r="O49" s="342"/>
      <c r="P49" s="342"/>
      <c r="Q49" s="342"/>
      <c r="R49" s="342"/>
    </row>
    <row r="50" spans="1:18" ht="15" thickBot="1">
      <c r="A50" s="397"/>
      <c r="B50" s="398"/>
      <c r="C50" s="399"/>
      <c r="D50" s="399"/>
      <c r="E50" s="350"/>
      <c r="F50" s="398"/>
      <c r="G50" s="398"/>
      <c r="H50" s="400"/>
      <c r="I50" s="400"/>
      <c r="J50" s="398"/>
      <c r="K50" s="398"/>
      <c r="L50" s="398"/>
      <c r="M50" s="398"/>
      <c r="N50" s="400"/>
      <c r="O50" s="348"/>
      <c r="P50" s="348"/>
      <c r="Q50" s="348"/>
      <c r="R50" s="354"/>
    </row>
    <row r="51" spans="1:18" ht="15" thickBot="1">
      <c r="A51" s="412"/>
      <c r="B51" s="413"/>
      <c r="C51" s="414"/>
      <c r="D51" s="414"/>
      <c r="E51" s="415"/>
      <c r="F51" s="413"/>
      <c r="G51" s="413"/>
      <c r="H51" s="416"/>
      <c r="I51" s="416"/>
      <c r="J51" s="413"/>
      <c r="K51" s="413"/>
      <c r="L51" s="413"/>
      <c r="M51" s="413"/>
      <c r="N51" s="416"/>
      <c r="O51" s="413"/>
      <c r="P51" s="413"/>
      <c r="Q51" s="413"/>
      <c r="R51" s="417"/>
    </row>
  </sheetData>
  <sheetProtection/>
  <mergeCells count="34">
    <mergeCell ref="H34:I34"/>
    <mergeCell ref="H36:I36"/>
    <mergeCell ref="H30:I30"/>
    <mergeCell ref="H48:I48"/>
    <mergeCell ref="H38:I38"/>
    <mergeCell ref="H40:I40"/>
    <mergeCell ref="H43:I43"/>
    <mergeCell ref="H44:I44"/>
    <mergeCell ref="H19:I19"/>
    <mergeCell ref="H22:I22"/>
    <mergeCell ref="H24:I24"/>
    <mergeCell ref="H25:I25"/>
    <mergeCell ref="H28:I28"/>
    <mergeCell ref="H32:I32"/>
    <mergeCell ref="H9:I9"/>
    <mergeCell ref="H11:I11"/>
    <mergeCell ref="A8:R8"/>
    <mergeCell ref="H7:I7"/>
    <mergeCell ref="H46:I46"/>
    <mergeCell ref="H45:I45"/>
    <mergeCell ref="H23:I23"/>
    <mergeCell ref="H13:I13"/>
    <mergeCell ref="H16:I16"/>
    <mergeCell ref="H18:I18"/>
    <mergeCell ref="N1:Q1"/>
    <mergeCell ref="E2:M2"/>
    <mergeCell ref="N2:Q2"/>
    <mergeCell ref="E3:M3"/>
    <mergeCell ref="F1:M1"/>
    <mergeCell ref="H26:I26"/>
    <mergeCell ref="H5:I5"/>
    <mergeCell ref="H20:I20"/>
    <mergeCell ref="H21:I21"/>
    <mergeCell ref="H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Y30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57421875" style="0" customWidth="1"/>
    <col min="7" max="7" width="14.57421875" style="0" customWidth="1"/>
    <col min="8" max="8" width="11.8515625" style="0" customWidth="1"/>
    <col min="9" max="9" width="9.8515625" style="0" customWidth="1"/>
    <col min="10" max="10" width="11.00390625" style="0" customWidth="1"/>
    <col min="11" max="11" width="13.8515625" style="0" customWidth="1"/>
    <col min="12" max="12" width="30.28125" style="0" customWidth="1"/>
    <col min="21" max="21" width="11.8515625" style="0" customWidth="1"/>
  </cols>
  <sheetData>
    <row r="1" spans="1:21" ht="15">
      <c r="A1" s="113"/>
      <c r="B1" s="113"/>
      <c r="C1" s="113"/>
      <c r="D1" s="113"/>
      <c r="E1" s="113"/>
      <c r="F1" s="113"/>
      <c r="G1" s="113"/>
      <c r="H1" s="113"/>
      <c r="I1" s="114" t="s">
        <v>715</v>
      </c>
      <c r="J1" s="114"/>
      <c r="K1" s="114"/>
      <c r="L1" s="114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">
      <c r="A2" s="114" t="s">
        <v>570</v>
      </c>
      <c r="B2" s="114"/>
      <c r="C2" s="114"/>
      <c r="D2" s="790"/>
      <c r="E2" s="790"/>
      <c r="F2" s="790"/>
      <c r="H2" s="790"/>
      <c r="I2" s="790"/>
      <c r="J2" s="790"/>
      <c r="K2" s="790"/>
      <c r="L2" s="790" t="s">
        <v>1300</v>
      </c>
      <c r="M2" s="114"/>
      <c r="N2" s="113"/>
      <c r="O2" s="113"/>
      <c r="P2" s="113"/>
      <c r="Q2" s="113"/>
      <c r="R2" s="113"/>
      <c r="S2" s="113"/>
      <c r="T2" s="113"/>
      <c r="U2" s="113"/>
    </row>
    <row r="3" spans="1:21" ht="15">
      <c r="A3" s="114"/>
      <c r="B3" s="114" t="s">
        <v>716</v>
      </c>
      <c r="C3" s="114"/>
      <c r="D3" s="790"/>
      <c r="E3" s="790"/>
      <c r="F3" s="790"/>
      <c r="G3" s="790"/>
      <c r="H3" s="790"/>
      <c r="I3" s="790"/>
      <c r="J3" s="790"/>
      <c r="K3" s="790"/>
      <c r="L3" s="790"/>
      <c r="M3" s="114"/>
      <c r="N3" s="113"/>
      <c r="O3" s="113"/>
      <c r="P3" s="113"/>
      <c r="Q3" s="113"/>
      <c r="R3" s="113"/>
      <c r="S3" s="113"/>
      <c r="T3" s="113"/>
      <c r="U3" s="113"/>
    </row>
    <row r="4" spans="1:21" ht="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3"/>
      <c r="O4" s="113"/>
      <c r="P4" s="113"/>
      <c r="Q4" s="113"/>
      <c r="R4" s="113"/>
      <c r="S4" s="113"/>
      <c r="T4" s="113"/>
      <c r="U4" s="113"/>
    </row>
    <row r="5" spans="1:21" ht="15">
      <c r="A5" s="114" t="s">
        <v>722</v>
      </c>
      <c r="B5" s="114"/>
      <c r="C5" s="114"/>
      <c r="D5" s="114"/>
      <c r="E5" s="114"/>
      <c r="F5" s="114"/>
      <c r="G5" s="114"/>
      <c r="H5" s="114"/>
      <c r="I5" s="114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5">
      <c r="A6" s="114"/>
      <c r="B6" s="114"/>
      <c r="C6" s="114"/>
      <c r="D6" s="114"/>
      <c r="E6" s="114"/>
      <c r="F6" s="114"/>
      <c r="G6" s="114"/>
      <c r="H6" s="114"/>
      <c r="I6" s="114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2" ht="14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spans="1:22" ht="14.25">
      <c r="A8" s="446" t="s">
        <v>637</v>
      </c>
      <c r="B8" s="446" t="s">
        <v>371</v>
      </c>
      <c r="C8" s="446" t="s">
        <v>723</v>
      </c>
      <c r="D8" s="446" t="s">
        <v>724</v>
      </c>
      <c r="E8" s="446" t="s">
        <v>725</v>
      </c>
      <c r="F8" s="446" t="s">
        <v>726</v>
      </c>
      <c r="G8" s="446" t="s">
        <v>727</v>
      </c>
      <c r="H8" s="446" t="s">
        <v>375</v>
      </c>
      <c r="I8" s="470" t="s">
        <v>728</v>
      </c>
      <c r="J8" s="471"/>
      <c r="K8" s="446" t="s">
        <v>376</v>
      </c>
      <c r="L8" s="446"/>
      <c r="M8" s="449" t="s">
        <v>729</v>
      </c>
      <c r="N8" s="450"/>
      <c r="O8" s="450"/>
      <c r="P8" s="450"/>
      <c r="Q8" s="450"/>
      <c r="R8" s="450"/>
      <c r="S8" s="450"/>
      <c r="T8" s="451"/>
      <c r="U8" s="451" t="s">
        <v>730</v>
      </c>
      <c r="V8" s="112"/>
    </row>
    <row r="9" spans="1:22" ht="14.25">
      <c r="A9" s="453" t="s">
        <v>731</v>
      </c>
      <c r="B9" s="453" t="s">
        <v>704</v>
      </c>
      <c r="C9" s="453" t="s">
        <v>705</v>
      </c>
      <c r="D9" s="453" t="s">
        <v>706</v>
      </c>
      <c r="E9" s="453" t="s">
        <v>732</v>
      </c>
      <c r="F9" s="453" t="s">
        <v>733</v>
      </c>
      <c r="G9" s="453" t="s">
        <v>734</v>
      </c>
      <c r="H9" s="453" t="s">
        <v>383</v>
      </c>
      <c r="I9" s="446" t="s">
        <v>384</v>
      </c>
      <c r="J9" s="446" t="s">
        <v>735</v>
      </c>
      <c r="K9" s="453" t="s">
        <v>659</v>
      </c>
      <c r="L9" s="453" t="s">
        <v>736</v>
      </c>
      <c r="M9" s="454" t="s">
        <v>854</v>
      </c>
      <c r="N9" s="455"/>
      <c r="O9" s="455"/>
      <c r="P9" s="455"/>
      <c r="Q9" s="455"/>
      <c r="R9" s="455"/>
      <c r="S9" s="455"/>
      <c r="T9" s="456"/>
      <c r="U9" s="457" t="s">
        <v>855</v>
      </c>
      <c r="V9" s="112"/>
    </row>
    <row r="10" spans="1:22" ht="14.25">
      <c r="A10" s="453" t="s">
        <v>856</v>
      </c>
      <c r="B10" s="453" t="s">
        <v>711</v>
      </c>
      <c r="C10" s="453"/>
      <c r="D10" s="453"/>
      <c r="E10" s="453" t="s">
        <v>857</v>
      </c>
      <c r="F10" s="453"/>
      <c r="G10" s="453" t="s">
        <v>858</v>
      </c>
      <c r="H10" s="453" t="s">
        <v>390</v>
      </c>
      <c r="I10" s="453" t="s">
        <v>666</v>
      </c>
      <c r="J10" s="453" t="s">
        <v>859</v>
      </c>
      <c r="K10" s="453"/>
      <c r="L10" s="453" t="s">
        <v>860</v>
      </c>
      <c r="M10" s="458" t="s">
        <v>861</v>
      </c>
      <c r="N10" s="458" t="s">
        <v>862</v>
      </c>
      <c r="O10" s="459"/>
      <c r="P10" s="459"/>
      <c r="Q10" s="459"/>
      <c r="R10" s="459"/>
      <c r="S10" s="459"/>
      <c r="T10" s="457"/>
      <c r="U10" s="457"/>
      <c r="V10" s="112"/>
    </row>
    <row r="11" spans="1:22" ht="14.25">
      <c r="A11" s="453" t="s">
        <v>863</v>
      </c>
      <c r="B11" s="453"/>
      <c r="C11" s="453"/>
      <c r="D11" s="453"/>
      <c r="E11" s="453"/>
      <c r="F11" s="453"/>
      <c r="G11" s="453" t="s">
        <v>864</v>
      </c>
      <c r="H11" s="453" t="s">
        <v>865</v>
      </c>
      <c r="I11" s="453" t="s">
        <v>399</v>
      </c>
      <c r="J11" s="453" t="s">
        <v>734</v>
      </c>
      <c r="K11" s="453"/>
      <c r="L11" s="453"/>
      <c r="M11" s="458" t="s">
        <v>866</v>
      </c>
      <c r="N11" s="447" t="s">
        <v>867</v>
      </c>
      <c r="O11" s="460"/>
      <c r="P11" s="460"/>
      <c r="Q11" s="460"/>
      <c r="R11" s="460"/>
      <c r="S11" s="460"/>
      <c r="T11" s="448"/>
      <c r="U11" s="457"/>
      <c r="V11" s="112"/>
    </row>
    <row r="12" spans="1:22" ht="14.25">
      <c r="A12" s="453" t="s">
        <v>868</v>
      </c>
      <c r="B12" s="453"/>
      <c r="C12" s="453"/>
      <c r="D12" s="453"/>
      <c r="E12" s="453"/>
      <c r="F12" s="453"/>
      <c r="G12" s="453" t="s">
        <v>869</v>
      </c>
      <c r="H12" s="453"/>
      <c r="I12" s="453"/>
      <c r="J12" s="453" t="s">
        <v>870</v>
      </c>
      <c r="K12" s="453"/>
      <c r="L12" s="453"/>
      <c r="M12" s="452" t="s">
        <v>871</v>
      </c>
      <c r="N12" s="453" t="s">
        <v>447</v>
      </c>
      <c r="O12" s="453" t="s">
        <v>882</v>
      </c>
      <c r="P12" s="453" t="s">
        <v>269</v>
      </c>
      <c r="Q12" s="461" t="s">
        <v>404</v>
      </c>
      <c r="R12" s="461" t="s">
        <v>406</v>
      </c>
      <c r="S12" s="472" t="s">
        <v>883</v>
      </c>
      <c r="T12" s="462" t="s">
        <v>407</v>
      </c>
      <c r="U12" s="472" t="s">
        <v>884</v>
      </c>
      <c r="V12" s="112"/>
    </row>
    <row r="13" spans="1:22" ht="14.25">
      <c r="A13" s="464"/>
      <c r="B13" s="464"/>
      <c r="C13" s="464"/>
      <c r="D13" s="464"/>
      <c r="E13" s="464"/>
      <c r="F13" s="464"/>
      <c r="G13" s="464" t="s">
        <v>872</v>
      </c>
      <c r="H13" s="464"/>
      <c r="I13" s="464"/>
      <c r="J13" s="464" t="s">
        <v>400</v>
      </c>
      <c r="K13" s="464"/>
      <c r="L13" s="464"/>
      <c r="M13" s="463"/>
      <c r="N13" s="464"/>
      <c r="O13" s="464"/>
      <c r="P13" s="464"/>
      <c r="Q13" s="464"/>
      <c r="R13" s="464"/>
      <c r="S13" s="465"/>
      <c r="T13" s="465"/>
      <c r="U13" s="465"/>
      <c r="V13" s="112"/>
    </row>
    <row r="14" spans="1:22" ht="14.25">
      <c r="A14" s="466">
        <v>1</v>
      </c>
      <c r="B14" s="466">
        <v>2</v>
      </c>
      <c r="C14" s="466">
        <v>3</v>
      </c>
      <c r="D14" s="466">
        <v>4</v>
      </c>
      <c r="E14" s="466">
        <v>5</v>
      </c>
      <c r="F14" s="466">
        <v>6</v>
      </c>
      <c r="G14" s="466">
        <v>7</v>
      </c>
      <c r="H14" s="466">
        <v>8</v>
      </c>
      <c r="I14" s="466">
        <v>9</v>
      </c>
      <c r="J14" s="466">
        <v>10</v>
      </c>
      <c r="K14" s="466">
        <v>11</v>
      </c>
      <c r="L14" s="464">
        <v>12</v>
      </c>
      <c r="M14" s="466">
        <v>13</v>
      </c>
      <c r="N14" s="466">
        <v>14</v>
      </c>
      <c r="O14" s="466">
        <v>15</v>
      </c>
      <c r="P14" s="466">
        <v>16</v>
      </c>
      <c r="Q14" s="466">
        <v>17</v>
      </c>
      <c r="R14" s="466">
        <v>18</v>
      </c>
      <c r="S14" s="466">
        <v>19</v>
      </c>
      <c r="T14" s="466">
        <v>20</v>
      </c>
      <c r="U14" s="466">
        <v>21</v>
      </c>
      <c r="V14" s="112"/>
    </row>
    <row r="15" spans="1:22" ht="14.25">
      <c r="A15" s="473"/>
      <c r="B15" s="474"/>
      <c r="C15" s="474"/>
      <c r="D15" s="474"/>
      <c r="E15" s="474"/>
      <c r="F15" s="474"/>
      <c r="G15" s="474"/>
      <c r="H15" s="1101" t="s">
        <v>885</v>
      </c>
      <c r="I15" s="1101"/>
      <c r="J15" s="1101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5"/>
      <c r="V15" s="112"/>
    </row>
    <row r="16" spans="1:22" ht="14.25">
      <c r="A16" s="1105" t="s">
        <v>577</v>
      </c>
      <c r="B16" s="1105">
        <v>1</v>
      </c>
      <c r="C16" s="1105">
        <v>8</v>
      </c>
      <c r="D16" s="1105">
        <v>3.5</v>
      </c>
      <c r="E16" s="1105">
        <v>1.8</v>
      </c>
      <c r="F16" s="1097" t="s">
        <v>874</v>
      </c>
      <c r="G16" s="1105" t="s">
        <v>452</v>
      </c>
      <c r="H16" s="1105" t="s">
        <v>578</v>
      </c>
      <c r="I16" s="1105" t="s">
        <v>271</v>
      </c>
      <c r="J16" s="1105" t="s">
        <v>272</v>
      </c>
      <c r="K16" s="1105" t="s">
        <v>579</v>
      </c>
      <c r="L16" s="1110" t="s">
        <v>580</v>
      </c>
      <c r="M16" s="1111">
        <f>SUM(N16:U16)</f>
        <v>10.399999999999999</v>
      </c>
      <c r="N16" s="1112">
        <v>6.18</v>
      </c>
      <c r="O16" s="1113">
        <v>2.06</v>
      </c>
      <c r="P16" s="1113"/>
      <c r="Q16" s="1113">
        <v>1.03</v>
      </c>
      <c r="R16" s="1113">
        <v>1.03</v>
      </c>
      <c r="S16" s="1113"/>
      <c r="T16" s="1113"/>
      <c r="U16" s="1113">
        <v>0.1</v>
      </c>
      <c r="V16" s="1106"/>
    </row>
    <row r="17" spans="1:22" ht="14.25">
      <c r="A17" s="1105" t="s">
        <v>577</v>
      </c>
      <c r="B17" s="1105">
        <v>2</v>
      </c>
      <c r="C17" s="1105">
        <v>8</v>
      </c>
      <c r="D17" s="1105">
        <v>3.6</v>
      </c>
      <c r="E17" s="1114">
        <v>1.3</v>
      </c>
      <c r="F17" s="1097" t="s">
        <v>874</v>
      </c>
      <c r="G17" s="1105" t="s">
        <v>452</v>
      </c>
      <c r="H17" s="1105" t="s">
        <v>578</v>
      </c>
      <c r="I17" s="1105" t="s">
        <v>271</v>
      </c>
      <c r="J17" s="1105" t="s">
        <v>272</v>
      </c>
      <c r="K17" s="1105" t="s">
        <v>579</v>
      </c>
      <c r="L17" s="1110" t="s">
        <v>581</v>
      </c>
      <c r="M17" s="1111">
        <f>SUM(N17:U17)</f>
        <v>7.64</v>
      </c>
      <c r="N17" s="1112">
        <v>4.46</v>
      </c>
      <c r="O17" s="1113">
        <v>1.49</v>
      </c>
      <c r="P17" s="1113"/>
      <c r="Q17" s="1113">
        <v>0.75</v>
      </c>
      <c r="R17" s="1113">
        <v>0.1</v>
      </c>
      <c r="S17" s="1113">
        <v>0.74</v>
      </c>
      <c r="T17" s="1111"/>
      <c r="U17" s="1113">
        <v>0.1</v>
      </c>
      <c r="V17" s="1114"/>
    </row>
    <row r="18" spans="1:22" ht="14.25">
      <c r="A18" s="1105" t="s">
        <v>577</v>
      </c>
      <c r="B18" s="1105">
        <v>3</v>
      </c>
      <c r="C18" s="1105">
        <v>8</v>
      </c>
      <c r="D18" s="1105">
        <v>12.1</v>
      </c>
      <c r="E18" s="1105">
        <v>1.8</v>
      </c>
      <c r="F18" s="1097" t="s">
        <v>874</v>
      </c>
      <c r="G18" s="1105" t="s">
        <v>452</v>
      </c>
      <c r="H18" s="1105" t="s">
        <v>578</v>
      </c>
      <c r="I18" s="1105" t="s">
        <v>271</v>
      </c>
      <c r="J18" s="1105" t="s">
        <v>272</v>
      </c>
      <c r="K18" s="1105" t="s">
        <v>579</v>
      </c>
      <c r="L18" s="1110" t="s">
        <v>581</v>
      </c>
      <c r="M18" s="1111">
        <f>SUM(N18:U18)</f>
        <v>10.499999999999998</v>
      </c>
      <c r="N18" s="1112">
        <v>6.18</v>
      </c>
      <c r="O18" s="1113">
        <v>2.06</v>
      </c>
      <c r="P18" s="1113"/>
      <c r="Q18" s="1113">
        <v>1.03</v>
      </c>
      <c r="R18" s="1113">
        <v>0.1</v>
      </c>
      <c r="S18" s="1113">
        <v>1.03</v>
      </c>
      <c r="T18" s="1113"/>
      <c r="U18" s="1113">
        <v>0.1</v>
      </c>
      <c r="V18" s="1106"/>
    </row>
    <row r="19" spans="1:22" ht="14.25">
      <c r="A19" s="1105" t="s">
        <v>577</v>
      </c>
      <c r="B19" s="1105">
        <v>4</v>
      </c>
      <c r="C19" s="1105">
        <v>9</v>
      </c>
      <c r="D19" s="1105">
        <v>8.2</v>
      </c>
      <c r="E19" s="1105">
        <v>2.7</v>
      </c>
      <c r="F19" s="1097" t="s">
        <v>877</v>
      </c>
      <c r="G19" s="1105" t="s">
        <v>452</v>
      </c>
      <c r="H19" s="1105" t="s">
        <v>578</v>
      </c>
      <c r="I19" s="1105" t="s">
        <v>271</v>
      </c>
      <c r="J19" s="1105" t="s">
        <v>272</v>
      </c>
      <c r="K19" s="1105" t="s">
        <v>878</v>
      </c>
      <c r="L19" s="1115" t="s">
        <v>582</v>
      </c>
      <c r="M19" s="1111">
        <f>SUM(N19:U19)</f>
        <v>13.059999999999999</v>
      </c>
      <c r="N19" s="1116">
        <v>3.86</v>
      </c>
      <c r="O19" s="1117">
        <v>7.71</v>
      </c>
      <c r="P19" s="1117"/>
      <c r="Q19" s="1117">
        <v>1.29</v>
      </c>
      <c r="R19" s="1117">
        <v>0.1</v>
      </c>
      <c r="S19" s="1117"/>
      <c r="T19" s="1117"/>
      <c r="U19" s="1117">
        <v>0.1</v>
      </c>
      <c r="V19" s="1106"/>
    </row>
    <row r="20" spans="1:22" ht="14.25">
      <c r="A20" s="1118" t="s">
        <v>583</v>
      </c>
      <c r="B20" s="1105">
        <v>5</v>
      </c>
      <c r="C20" s="1105">
        <v>58</v>
      </c>
      <c r="D20" s="1105">
        <v>3.1</v>
      </c>
      <c r="E20" s="1114">
        <v>1.6</v>
      </c>
      <c r="F20" s="1105" t="s">
        <v>886</v>
      </c>
      <c r="G20" s="1105" t="s">
        <v>488</v>
      </c>
      <c r="H20" s="1105" t="s">
        <v>578</v>
      </c>
      <c r="I20" s="1105" t="s">
        <v>271</v>
      </c>
      <c r="J20" s="1105" t="s">
        <v>272</v>
      </c>
      <c r="K20" s="1105" t="s">
        <v>878</v>
      </c>
      <c r="L20" s="1110" t="s">
        <v>584</v>
      </c>
      <c r="M20" s="1111">
        <f>SUM(N20:U20)</f>
        <v>7.8199999999999985</v>
      </c>
      <c r="N20" s="1119"/>
      <c r="O20" s="1113">
        <v>1.52</v>
      </c>
      <c r="P20" s="1117">
        <v>5.33</v>
      </c>
      <c r="Q20" s="1117">
        <v>0.1</v>
      </c>
      <c r="R20" s="1117">
        <v>0.77</v>
      </c>
      <c r="S20" s="1117"/>
      <c r="T20" s="1117">
        <v>0.1</v>
      </c>
      <c r="U20" s="1117"/>
      <c r="V20" s="1114"/>
    </row>
    <row r="21" spans="1:22" ht="14.25">
      <c r="A21" s="158" t="s">
        <v>394</v>
      </c>
      <c r="B21" s="156"/>
      <c r="C21" s="156"/>
      <c r="D21" s="156"/>
      <c r="E21" s="1129">
        <f>SUM(E16:E20)</f>
        <v>9.200000000000001</v>
      </c>
      <c r="F21" s="156"/>
      <c r="G21" s="156"/>
      <c r="H21" s="156"/>
      <c r="I21" s="156"/>
      <c r="J21" s="156"/>
      <c r="K21" s="156"/>
      <c r="L21" s="156"/>
      <c r="M21" s="156">
        <f aca="true" t="shared" si="0" ref="M21:U21">SUM(M16:M20)</f>
        <v>49.419999999999995</v>
      </c>
      <c r="N21" s="156">
        <f t="shared" si="0"/>
        <v>20.68</v>
      </c>
      <c r="O21" s="156">
        <f t="shared" si="0"/>
        <v>14.84</v>
      </c>
      <c r="P21" s="156">
        <f t="shared" si="0"/>
        <v>5.33</v>
      </c>
      <c r="Q21" s="432">
        <f t="shared" si="0"/>
        <v>4.199999999999999</v>
      </c>
      <c r="R21" s="432">
        <f t="shared" si="0"/>
        <v>2.1000000000000005</v>
      </c>
      <c r="S21" s="432">
        <f t="shared" si="0"/>
        <v>1.77</v>
      </c>
      <c r="T21" s="156">
        <f t="shared" si="0"/>
        <v>0.1</v>
      </c>
      <c r="U21" s="156">
        <f t="shared" si="0"/>
        <v>0.4</v>
      </c>
      <c r="V21" s="112"/>
    </row>
    <row r="22" spans="1:22" ht="14.25">
      <c r="A22" s="1120" t="s">
        <v>879</v>
      </c>
      <c r="B22" s="1121"/>
      <c r="C22" s="1121"/>
      <c r="D22" s="1122"/>
      <c r="E22" s="424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432"/>
      <c r="R22" s="432"/>
      <c r="S22" s="432"/>
      <c r="T22" s="156"/>
      <c r="U22" s="156"/>
      <c r="V22" s="112"/>
    </row>
    <row r="23" spans="1:22" ht="14.25">
      <c r="A23" s="1118" t="s">
        <v>585</v>
      </c>
      <c r="B23" s="1105">
        <v>6</v>
      </c>
      <c r="C23" s="1118">
        <v>48</v>
      </c>
      <c r="D23" s="1118">
        <v>8.1</v>
      </c>
      <c r="E23" s="1123">
        <v>1</v>
      </c>
      <c r="F23" s="1105" t="s">
        <v>886</v>
      </c>
      <c r="G23" s="1105" t="s">
        <v>488</v>
      </c>
      <c r="H23" s="1105" t="s">
        <v>578</v>
      </c>
      <c r="I23" s="1105"/>
      <c r="J23" s="1105"/>
      <c r="K23" s="1105"/>
      <c r="L23" s="1124"/>
      <c r="M23" s="1125">
        <f>SUM(N23:V23)</f>
        <v>0.1</v>
      </c>
      <c r="N23" s="1126"/>
      <c r="O23" s="1114"/>
      <c r="P23" s="1105"/>
      <c r="Q23" s="1105"/>
      <c r="R23" s="1105">
        <v>0.1</v>
      </c>
      <c r="S23" s="1105"/>
      <c r="T23" s="1105"/>
      <c r="U23" s="1105"/>
      <c r="V23" s="1114"/>
    </row>
    <row r="24" spans="1:22" ht="14.25">
      <c r="A24" s="1118" t="s">
        <v>585</v>
      </c>
      <c r="B24" s="1105">
        <v>7</v>
      </c>
      <c r="C24" s="1118">
        <v>52</v>
      </c>
      <c r="D24" s="1118">
        <v>6.1</v>
      </c>
      <c r="E24" s="1118">
        <v>4.9</v>
      </c>
      <c r="F24" s="1105" t="s">
        <v>886</v>
      </c>
      <c r="G24" s="1105" t="s">
        <v>488</v>
      </c>
      <c r="H24" s="1105" t="s">
        <v>578</v>
      </c>
      <c r="I24" s="1105"/>
      <c r="J24" s="1105"/>
      <c r="K24" s="1105"/>
      <c r="L24" s="1124"/>
      <c r="M24" s="1125">
        <f>SUM(N24:V24)</f>
        <v>0.5</v>
      </c>
      <c r="N24" s="1126"/>
      <c r="O24" s="1105"/>
      <c r="P24" s="1105"/>
      <c r="Q24" s="1105"/>
      <c r="R24" s="1105">
        <v>0.5</v>
      </c>
      <c r="S24" s="1105"/>
      <c r="T24" s="1105"/>
      <c r="U24" s="1105"/>
      <c r="V24" s="1114"/>
    </row>
    <row r="25" spans="1:22" ht="14.25">
      <c r="A25" s="1118" t="s">
        <v>583</v>
      </c>
      <c r="B25" s="1105">
        <v>8</v>
      </c>
      <c r="C25" s="1118">
        <v>53</v>
      </c>
      <c r="D25" s="1118">
        <v>17.1</v>
      </c>
      <c r="E25" s="1118">
        <v>3.9</v>
      </c>
      <c r="F25" s="1105" t="s">
        <v>886</v>
      </c>
      <c r="G25" s="1105" t="s">
        <v>488</v>
      </c>
      <c r="H25" s="1105" t="s">
        <v>578</v>
      </c>
      <c r="I25" s="1105"/>
      <c r="J25" s="1105"/>
      <c r="K25" s="1105"/>
      <c r="L25" s="1124"/>
      <c r="M25" s="1125">
        <f>SUM(N25:V25)</f>
        <v>0.4</v>
      </c>
      <c r="N25" s="1126"/>
      <c r="O25" s="1105"/>
      <c r="P25" s="1114"/>
      <c r="Q25" s="1105"/>
      <c r="R25" s="1105">
        <v>0.4</v>
      </c>
      <c r="S25" s="1105"/>
      <c r="T25" s="1105"/>
      <c r="U25" s="1114"/>
      <c r="V25" s="1114"/>
    </row>
    <row r="26" spans="1:22" ht="14.25">
      <c r="A26" s="1118" t="s">
        <v>585</v>
      </c>
      <c r="B26" s="1105">
        <v>9</v>
      </c>
      <c r="C26" s="1118">
        <v>59</v>
      </c>
      <c r="D26" s="1118">
        <v>39</v>
      </c>
      <c r="E26" s="1118">
        <v>3.3</v>
      </c>
      <c r="F26" s="1105" t="s">
        <v>886</v>
      </c>
      <c r="G26" s="1105" t="s">
        <v>488</v>
      </c>
      <c r="H26" s="1105" t="s">
        <v>578</v>
      </c>
      <c r="I26" s="1105"/>
      <c r="J26" s="1105"/>
      <c r="K26" s="1105"/>
      <c r="L26" s="1124"/>
      <c r="M26" s="1125">
        <f>SUM(N26:V26)</f>
        <v>0.3</v>
      </c>
      <c r="N26" s="1126"/>
      <c r="O26" s="1105"/>
      <c r="P26" s="1114"/>
      <c r="Q26" s="1105"/>
      <c r="R26" s="1105">
        <v>0.3</v>
      </c>
      <c r="S26" s="1105"/>
      <c r="T26" s="1105"/>
      <c r="U26" s="1114"/>
      <c r="V26" s="1114"/>
    </row>
    <row r="27" spans="1:22" ht="14.25">
      <c r="A27" s="1105" t="s">
        <v>577</v>
      </c>
      <c r="B27" s="1105">
        <v>10</v>
      </c>
      <c r="C27" s="1105">
        <v>10</v>
      </c>
      <c r="D27" s="1105">
        <v>22.1</v>
      </c>
      <c r="E27" s="1114">
        <v>0.2</v>
      </c>
      <c r="F27" s="1097" t="s">
        <v>874</v>
      </c>
      <c r="G27" s="1105" t="s">
        <v>463</v>
      </c>
      <c r="H27" s="1105" t="s">
        <v>578</v>
      </c>
      <c r="I27" s="1105"/>
      <c r="J27" s="1105"/>
      <c r="K27" s="1105"/>
      <c r="L27" s="1124"/>
      <c r="M27" s="1125">
        <f>SUM(N27:V27)</f>
        <v>0.1</v>
      </c>
      <c r="N27" s="1126"/>
      <c r="O27" s="1105">
        <v>0.1</v>
      </c>
      <c r="P27" s="1105"/>
      <c r="Q27" s="1105"/>
      <c r="R27" s="1105"/>
      <c r="S27" s="1105"/>
      <c r="T27" s="1105"/>
      <c r="U27" s="1105"/>
      <c r="V27" s="1114"/>
    </row>
    <row r="28" spans="1:22" ht="14.25">
      <c r="A28" s="158" t="s">
        <v>394</v>
      </c>
      <c r="B28" s="1105"/>
      <c r="C28" s="1105"/>
      <c r="D28" s="1105"/>
      <c r="E28" s="1128">
        <f>E23+E24+E25+E26+E27</f>
        <v>13.3</v>
      </c>
      <c r="F28" s="1097"/>
      <c r="G28" s="1105"/>
      <c r="H28" s="1105"/>
      <c r="I28" s="1105"/>
      <c r="J28" s="1105"/>
      <c r="K28" s="1105"/>
      <c r="L28" s="1124"/>
      <c r="M28" s="1125"/>
      <c r="N28" s="1126"/>
      <c r="O28" s="1105"/>
      <c r="P28" s="1105"/>
      <c r="Q28" s="1105"/>
      <c r="R28" s="1105"/>
      <c r="S28" s="1105"/>
      <c r="T28" s="1105"/>
      <c r="U28" s="1105"/>
      <c r="V28" s="1127"/>
    </row>
    <row r="29" spans="1:22" ht="14.25">
      <c r="A29" s="479" t="s">
        <v>881</v>
      </c>
      <c r="B29" s="480"/>
      <c r="C29" s="480"/>
      <c r="D29" s="480"/>
      <c r="E29" s="1109">
        <f>E28+E21</f>
        <v>22.5</v>
      </c>
      <c r="F29" s="156"/>
      <c r="G29" s="156"/>
      <c r="H29" s="156"/>
      <c r="I29" s="156"/>
      <c r="J29" s="156"/>
      <c r="K29" s="156"/>
      <c r="L29" s="156"/>
      <c r="M29" s="156">
        <f aca="true" t="shared" si="1" ref="M29:U29">SUM(M21:M22)</f>
        <v>49.419999999999995</v>
      </c>
      <c r="N29" s="156">
        <f t="shared" si="1"/>
        <v>20.68</v>
      </c>
      <c r="O29" s="156">
        <f t="shared" si="1"/>
        <v>14.84</v>
      </c>
      <c r="P29" s="156">
        <f t="shared" si="1"/>
        <v>5.33</v>
      </c>
      <c r="Q29" s="432">
        <f t="shared" si="1"/>
        <v>4.199999999999999</v>
      </c>
      <c r="R29" s="432">
        <f t="shared" si="1"/>
        <v>2.1000000000000005</v>
      </c>
      <c r="S29" s="432">
        <f t="shared" si="1"/>
        <v>1.77</v>
      </c>
      <c r="T29" s="156">
        <f t="shared" si="1"/>
        <v>0.1</v>
      </c>
      <c r="U29" s="156">
        <f t="shared" si="1"/>
        <v>0.4</v>
      </c>
      <c r="V29" s="112"/>
    </row>
    <row r="30" spans="1:22" ht="14.25">
      <c r="A30" s="422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35"/>
      <c r="V30" s="112"/>
    </row>
    <row r="31" spans="1:22" ht="14.25">
      <c r="A31" s="476"/>
      <c r="B31" s="477"/>
      <c r="C31" s="477"/>
      <c r="D31" s="477"/>
      <c r="E31" s="477"/>
      <c r="F31" s="477"/>
      <c r="G31" s="477"/>
      <c r="H31" s="1130" t="s">
        <v>887</v>
      </c>
      <c r="I31" s="1130"/>
      <c r="J31" s="1130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8"/>
      <c r="V31" s="112"/>
    </row>
    <row r="32" spans="1:25" ht="14.25">
      <c r="A32" s="1516" t="s">
        <v>1345</v>
      </c>
      <c r="B32" s="1133">
        <v>1</v>
      </c>
      <c r="C32" s="424">
        <v>4</v>
      </c>
      <c r="D32" s="424">
        <v>14.2</v>
      </c>
      <c r="E32" s="424">
        <v>1</v>
      </c>
      <c r="F32" s="425" t="s">
        <v>888</v>
      </c>
      <c r="G32" s="425" t="s">
        <v>488</v>
      </c>
      <c r="H32" s="1154" t="s">
        <v>529</v>
      </c>
      <c r="I32" s="1154" t="s">
        <v>677</v>
      </c>
      <c r="J32" s="1154" t="s">
        <v>678</v>
      </c>
      <c r="K32" s="1133" t="s">
        <v>876</v>
      </c>
      <c r="L32" s="425" t="s">
        <v>1346</v>
      </c>
      <c r="M32" s="1154">
        <f>N32+O32+P32+Q32+R32+S32+T32+U32+V32+W32+X32+Y32</f>
        <v>5.925</v>
      </c>
      <c r="N32" s="1131"/>
      <c r="O32" s="1131">
        <v>3.43</v>
      </c>
      <c r="P32" s="1131">
        <v>0.1</v>
      </c>
      <c r="Q32" s="425">
        <v>0.1</v>
      </c>
      <c r="R32" s="425">
        <v>1.14</v>
      </c>
      <c r="S32" s="425">
        <v>1.14</v>
      </c>
      <c r="T32" s="1154"/>
      <c r="U32" s="425">
        <v>0.015</v>
      </c>
      <c r="V32" s="1154"/>
      <c r="W32" s="1154"/>
      <c r="X32" s="1154"/>
      <c r="Y32" s="1154"/>
    </row>
    <row r="33" spans="1:25" ht="14.25">
      <c r="A33" s="1516" t="s">
        <v>889</v>
      </c>
      <c r="B33" s="1133">
        <v>2</v>
      </c>
      <c r="C33" s="424">
        <v>9</v>
      </c>
      <c r="D33" s="424">
        <v>19.2</v>
      </c>
      <c r="E33" s="424">
        <v>1</v>
      </c>
      <c r="F33" s="425" t="s">
        <v>874</v>
      </c>
      <c r="G33" s="425" t="s">
        <v>460</v>
      </c>
      <c r="H33" s="1154" t="s">
        <v>529</v>
      </c>
      <c r="I33" s="1154" t="s">
        <v>677</v>
      </c>
      <c r="J33" s="1154" t="s">
        <v>678</v>
      </c>
      <c r="K33" s="1133" t="s">
        <v>57</v>
      </c>
      <c r="L33" s="425" t="s">
        <v>1347</v>
      </c>
      <c r="M33" s="1154">
        <f aca="true" t="shared" si="2" ref="M33:M51">N33+O33+P33+Q33+R33+S33+T33+U33+V33+W33+X33+Y33</f>
        <v>6.9750000000000005</v>
      </c>
      <c r="N33" s="1517">
        <v>4.28</v>
      </c>
      <c r="O33" s="1131">
        <v>1.44</v>
      </c>
      <c r="P33" s="1131">
        <v>0.57</v>
      </c>
      <c r="Q33" s="1134"/>
      <c r="R33" s="427">
        <v>0.57</v>
      </c>
      <c r="S33" s="425">
        <v>0.1</v>
      </c>
      <c r="T33" s="1154"/>
      <c r="U33" s="1134">
        <v>0.015</v>
      </c>
      <c r="V33" s="1154"/>
      <c r="W33" s="1154"/>
      <c r="X33" s="1154"/>
      <c r="Y33" s="1154"/>
    </row>
    <row r="34" spans="1:25" ht="14.25">
      <c r="A34" s="1516" t="s">
        <v>889</v>
      </c>
      <c r="B34" s="1133">
        <v>3</v>
      </c>
      <c r="C34" s="424">
        <v>11</v>
      </c>
      <c r="D34" s="424">
        <v>7</v>
      </c>
      <c r="E34" s="424">
        <v>1</v>
      </c>
      <c r="F34" s="425" t="s">
        <v>874</v>
      </c>
      <c r="G34" s="425" t="s">
        <v>460</v>
      </c>
      <c r="H34" s="1154" t="s">
        <v>529</v>
      </c>
      <c r="I34" s="1154" t="s">
        <v>677</v>
      </c>
      <c r="J34" s="1154" t="s">
        <v>678</v>
      </c>
      <c r="K34" s="1133" t="s">
        <v>57</v>
      </c>
      <c r="L34" s="425" t="s">
        <v>1347</v>
      </c>
      <c r="M34" s="1154">
        <f t="shared" si="2"/>
        <v>7.25</v>
      </c>
      <c r="N34" s="1517">
        <v>4.28</v>
      </c>
      <c r="O34" s="1131">
        <v>1.44</v>
      </c>
      <c r="P34" s="1131">
        <v>0.71</v>
      </c>
      <c r="Q34" s="1134"/>
      <c r="R34" s="427">
        <v>0.71</v>
      </c>
      <c r="S34" s="425">
        <v>0.1</v>
      </c>
      <c r="T34" s="1154"/>
      <c r="U34" s="1134">
        <v>0.01</v>
      </c>
      <c r="V34" s="1154"/>
      <c r="W34" s="1154"/>
      <c r="X34" s="1154"/>
      <c r="Y34" s="1154"/>
    </row>
    <row r="35" spans="1:25" ht="14.25">
      <c r="A35" s="1516" t="s">
        <v>889</v>
      </c>
      <c r="B35" s="1133">
        <v>4</v>
      </c>
      <c r="C35" s="424">
        <v>12</v>
      </c>
      <c r="D35" s="424">
        <v>4</v>
      </c>
      <c r="E35" s="1518">
        <v>1</v>
      </c>
      <c r="F35" s="425" t="s">
        <v>874</v>
      </c>
      <c r="G35" s="425" t="s">
        <v>452</v>
      </c>
      <c r="H35" s="1154" t="s">
        <v>529</v>
      </c>
      <c r="I35" s="1154" t="s">
        <v>677</v>
      </c>
      <c r="J35" s="1154" t="s">
        <v>678</v>
      </c>
      <c r="K35" s="1133" t="s">
        <v>57</v>
      </c>
      <c r="L35" s="425" t="s">
        <v>1348</v>
      </c>
      <c r="M35" s="1154">
        <f t="shared" si="2"/>
        <v>7.35</v>
      </c>
      <c r="N35" s="1517">
        <v>4.28</v>
      </c>
      <c r="O35" s="1131">
        <v>1.44</v>
      </c>
      <c r="P35" s="1131">
        <v>0.1</v>
      </c>
      <c r="Q35" s="425">
        <v>0.71</v>
      </c>
      <c r="R35" s="1135">
        <v>0.71</v>
      </c>
      <c r="S35" s="425">
        <v>0.1</v>
      </c>
      <c r="T35" s="1154"/>
      <c r="U35" s="425">
        <v>0.01</v>
      </c>
      <c r="V35" s="1154"/>
      <c r="W35" s="1154"/>
      <c r="X35" s="1154"/>
      <c r="Y35" s="1154"/>
    </row>
    <row r="36" spans="1:25" ht="14.25">
      <c r="A36" s="1516" t="s">
        <v>889</v>
      </c>
      <c r="B36" s="1133">
        <v>5</v>
      </c>
      <c r="C36" s="424">
        <v>21</v>
      </c>
      <c r="D36" s="1519">
        <v>2</v>
      </c>
      <c r="E36" s="1520">
        <v>0.9</v>
      </c>
      <c r="F36" s="425" t="s">
        <v>874</v>
      </c>
      <c r="G36" s="425" t="s">
        <v>452</v>
      </c>
      <c r="H36" s="1154" t="s">
        <v>529</v>
      </c>
      <c r="I36" s="1154" t="s">
        <v>677</v>
      </c>
      <c r="J36" s="1133" t="s">
        <v>678</v>
      </c>
      <c r="K36" s="1133" t="s">
        <v>57</v>
      </c>
      <c r="L36" s="425" t="s">
        <v>1347</v>
      </c>
      <c r="M36" s="1154">
        <f t="shared" si="2"/>
        <v>6.539999999999999</v>
      </c>
      <c r="N36" s="1517">
        <v>3.85</v>
      </c>
      <c r="O36" s="1131">
        <v>1.3</v>
      </c>
      <c r="P36" s="1131">
        <v>0.64</v>
      </c>
      <c r="Q36" s="425"/>
      <c r="R36" s="1135">
        <v>0.64</v>
      </c>
      <c r="S36" s="425">
        <v>0.1</v>
      </c>
      <c r="T36" s="1154"/>
      <c r="U36" s="425">
        <v>0.01</v>
      </c>
      <c r="V36" s="1154"/>
      <c r="W36" s="1154"/>
      <c r="X36" s="1154"/>
      <c r="Y36" s="1154"/>
    </row>
    <row r="37" spans="1:25" ht="14.25">
      <c r="A37" s="1516" t="s">
        <v>889</v>
      </c>
      <c r="B37" s="1133">
        <v>6</v>
      </c>
      <c r="C37" s="424">
        <v>24</v>
      </c>
      <c r="D37" s="1521" t="s">
        <v>151</v>
      </c>
      <c r="E37" s="1520">
        <v>0.7</v>
      </c>
      <c r="F37" s="425" t="s">
        <v>874</v>
      </c>
      <c r="G37" s="425" t="s">
        <v>452</v>
      </c>
      <c r="H37" s="1154" t="s">
        <v>529</v>
      </c>
      <c r="I37" s="1154" t="s">
        <v>677</v>
      </c>
      <c r="J37" s="1154" t="s">
        <v>678</v>
      </c>
      <c r="K37" s="1133" t="s">
        <v>57</v>
      </c>
      <c r="L37" s="425" t="s">
        <v>1349</v>
      </c>
      <c r="M37" s="1154">
        <f t="shared" si="2"/>
        <v>5.01</v>
      </c>
      <c r="N37" s="1517">
        <v>3</v>
      </c>
      <c r="O37" s="1131">
        <v>1</v>
      </c>
      <c r="P37" s="1131"/>
      <c r="Q37" s="425"/>
      <c r="R37" s="1135">
        <v>0.5</v>
      </c>
      <c r="S37" s="425">
        <v>0.5</v>
      </c>
      <c r="T37" s="1154"/>
      <c r="U37" s="425">
        <v>0.01</v>
      </c>
      <c r="V37" s="1154"/>
      <c r="W37" s="1154"/>
      <c r="X37" s="1154"/>
      <c r="Y37" s="1154"/>
    </row>
    <row r="38" spans="1:25" ht="14.25">
      <c r="A38" s="1516" t="s">
        <v>889</v>
      </c>
      <c r="B38" s="1133">
        <v>7</v>
      </c>
      <c r="C38" s="424">
        <v>19</v>
      </c>
      <c r="D38" s="1278" t="s">
        <v>1350</v>
      </c>
      <c r="E38" s="424">
        <v>0.8</v>
      </c>
      <c r="F38" s="425" t="s">
        <v>888</v>
      </c>
      <c r="G38" s="1522" t="s">
        <v>452</v>
      </c>
      <c r="H38" s="1154" t="s">
        <v>529</v>
      </c>
      <c r="I38" s="1154" t="s">
        <v>677</v>
      </c>
      <c r="J38" s="1154" t="s">
        <v>678</v>
      </c>
      <c r="K38" s="1133" t="s">
        <v>876</v>
      </c>
      <c r="L38" s="425" t="s">
        <v>1351</v>
      </c>
      <c r="M38" s="1154">
        <f t="shared" si="2"/>
        <v>4.77</v>
      </c>
      <c r="N38" s="1523">
        <v>0.91</v>
      </c>
      <c r="O38" s="1137">
        <v>3.2</v>
      </c>
      <c r="P38" s="1137">
        <v>0.1</v>
      </c>
      <c r="Q38" s="1137"/>
      <c r="R38" s="1135">
        <v>0.46</v>
      </c>
      <c r="S38" s="1137">
        <v>0.1</v>
      </c>
      <c r="T38" s="1154"/>
      <c r="U38" s="1137"/>
      <c r="V38" s="1154"/>
      <c r="W38" s="1154"/>
      <c r="X38" s="1154"/>
      <c r="Y38" s="1154"/>
    </row>
    <row r="39" spans="1:25" ht="14.25">
      <c r="A39" s="1516" t="s">
        <v>889</v>
      </c>
      <c r="B39" s="1133">
        <v>8</v>
      </c>
      <c r="C39" s="424">
        <v>29</v>
      </c>
      <c r="D39" s="1278" t="s">
        <v>430</v>
      </c>
      <c r="E39" s="1524">
        <v>0.6</v>
      </c>
      <c r="F39" s="425" t="s">
        <v>874</v>
      </c>
      <c r="G39" s="425" t="s">
        <v>452</v>
      </c>
      <c r="H39" s="1154" t="s">
        <v>529</v>
      </c>
      <c r="I39" s="1154" t="s">
        <v>677</v>
      </c>
      <c r="J39" s="1154" t="s">
        <v>678</v>
      </c>
      <c r="K39" s="1133" t="s">
        <v>57</v>
      </c>
      <c r="L39" s="425" t="s">
        <v>1352</v>
      </c>
      <c r="M39" s="1154">
        <f t="shared" si="2"/>
        <v>4.4799999999999995</v>
      </c>
      <c r="N39" s="1523">
        <v>2.57</v>
      </c>
      <c r="O39" s="1137">
        <v>1.28</v>
      </c>
      <c r="P39" s="1137">
        <v>0.1</v>
      </c>
      <c r="Q39" s="427"/>
      <c r="R39" s="1525">
        <v>0.43</v>
      </c>
      <c r="S39" s="427">
        <v>0.1</v>
      </c>
      <c r="T39" s="1154"/>
      <c r="U39" s="427"/>
      <c r="V39" s="1154"/>
      <c r="W39" s="1154"/>
      <c r="X39" s="1154"/>
      <c r="Y39" s="1154"/>
    </row>
    <row r="40" spans="1:25" ht="14.25">
      <c r="A40" s="1516" t="s">
        <v>889</v>
      </c>
      <c r="B40" s="1133">
        <v>9</v>
      </c>
      <c r="C40" s="424">
        <v>29</v>
      </c>
      <c r="D40" s="1278" t="s">
        <v>1353</v>
      </c>
      <c r="E40" s="1518">
        <v>0.9</v>
      </c>
      <c r="F40" s="425" t="s">
        <v>888</v>
      </c>
      <c r="G40" s="425" t="s">
        <v>452</v>
      </c>
      <c r="H40" s="1154" t="s">
        <v>529</v>
      </c>
      <c r="I40" s="1154" t="s">
        <v>677</v>
      </c>
      <c r="J40" s="1154" t="s">
        <v>678</v>
      </c>
      <c r="K40" s="1133" t="s">
        <v>876</v>
      </c>
      <c r="L40" s="425" t="s">
        <v>1354</v>
      </c>
      <c r="M40" s="1154">
        <f t="shared" si="2"/>
        <v>5.249999999999999</v>
      </c>
      <c r="N40" s="1523">
        <v>1.03</v>
      </c>
      <c r="O40" s="1137">
        <v>3.09</v>
      </c>
      <c r="P40" s="1137">
        <v>0.1</v>
      </c>
      <c r="Q40" s="427"/>
      <c r="R40" s="1137">
        <v>0.51</v>
      </c>
      <c r="S40" s="427">
        <v>0.51</v>
      </c>
      <c r="T40" s="1154"/>
      <c r="U40" s="427">
        <v>0.01</v>
      </c>
      <c r="V40" s="1154"/>
      <c r="W40" s="1154"/>
      <c r="X40" s="1154"/>
      <c r="Y40" s="1154"/>
    </row>
    <row r="41" spans="1:25" ht="14.25">
      <c r="A41" s="1516" t="s">
        <v>889</v>
      </c>
      <c r="B41" s="1133">
        <v>10</v>
      </c>
      <c r="C41" s="424">
        <v>33</v>
      </c>
      <c r="D41" s="1278" t="s">
        <v>571</v>
      </c>
      <c r="E41" s="1518">
        <v>1</v>
      </c>
      <c r="F41" s="425" t="s">
        <v>874</v>
      </c>
      <c r="G41" s="425" t="s">
        <v>452</v>
      </c>
      <c r="H41" s="1154" t="s">
        <v>529</v>
      </c>
      <c r="I41" s="1154" t="s">
        <v>677</v>
      </c>
      <c r="J41" s="1154" t="s">
        <v>678</v>
      </c>
      <c r="K41" s="1133" t="s">
        <v>57</v>
      </c>
      <c r="L41" s="425" t="s">
        <v>1355</v>
      </c>
      <c r="M41" s="1154">
        <f t="shared" si="2"/>
        <v>7.25</v>
      </c>
      <c r="N41" s="1523">
        <v>4.28</v>
      </c>
      <c r="O41" s="1137">
        <v>1.44</v>
      </c>
      <c r="P41" s="1137"/>
      <c r="Q41" s="427">
        <v>0.1</v>
      </c>
      <c r="R41" s="1525">
        <v>0.71</v>
      </c>
      <c r="S41" s="427">
        <v>0.71</v>
      </c>
      <c r="T41" s="1154"/>
      <c r="U41" s="427">
        <v>0.01</v>
      </c>
      <c r="V41" s="1154"/>
      <c r="W41" s="1154"/>
      <c r="X41" s="1154"/>
      <c r="Y41" s="1154"/>
    </row>
    <row r="42" spans="1:25" ht="14.25">
      <c r="A42" s="1516" t="s">
        <v>889</v>
      </c>
      <c r="B42" s="1133">
        <v>11</v>
      </c>
      <c r="C42" s="424">
        <v>40</v>
      </c>
      <c r="D42" s="424">
        <v>31.1</v>
      </c>
      <c r="E42" s="424">
        <v>0.9</v>
      </c>
      <c r="F42" s="425" t="s">
        <v>888</v>
      </c>
      <c r="G42" s="425" t="s">
        <v>452</v>
      </c>
      <c r="H42" s="1154" t="s">
        <v>529</v>
      </c>
      <c r="I42" s="1154" t="s">
        <v>677</v>
      </c>
      <c r="J42" s="1154" t="s">
        <v>678</v>
      </c>
      <c r="K42" s="1133" t="s">
        <v>876</v>
      </c>
      <c r="L42" s="425" t="s">
        <v>1356</v>
      </c>
      <c r="M42" s="1154">
        <f t="shared" si="2"/>
        <v>5.249999999999999</v>
      </c>
      <c r="N42" s="1523">
        <v>1.03</v>
      </c>
      <c r="O42" s="1137">
        <v>3.09</v>
      </c>
      <c r="P42" s="1137">
        <v>0.1</v>
      </c>
      <c r="Q42" s="427"/>
      <c r="R42" s="1137">
        <v>0.51</v>
      </c>
      <c r="S42" s="427">
        <v>0.51</v>
      </c>
      <c r="T42" s="1154"/>
      <c r="U42" s="427">
        <v>0.01</v>
      </c>
      <c r="V42" s="1154"/>
      <c r="W42" s="1154"/>
      <c r="X42" s="1154"/>
      <c r="Y42" s="1154"/>
    </row>
    <row r="43" spans="1:25" ht="14.25">
      <c r="A43" s="1516" t="s">
        <v>889</v>
      </c>
      <c r="B43" s="1133">
        <v>12</v>
      </c>
      <c r="C43" s="424">
        <v>41</v>
      </c>
      <c r="D43" s="1278" t="s">
        <v>151</v>
      </c>
      <c r="E43" s="424">
        <v>1</v>
      </c>
      <c r="F43" s="425" t="s">
        <v>888</v>
      </c>
      <c r="G43" s="425" t="s">
        <v>452</v>
      </c>
      <c r="H43" s="1154" t="s">
        <v>529</v>
      </c>
      <c r="I43" s="1154" t="s">
        <v>677</v>
      </c>
      <c r="J43" s="1154" t="s">
        <v>678</v>
      </c>
      <c r="K43" s="1133" t="s">
        <v>876</v>
      </c>
      <c r="L43" s="425" t="s">
        <v>1357</v>
      </c>
      <c r="M43" s="1154">
        <f t="shared" si="2"/>
        <v>7.25</v>
      </c>
      <c r="N43" s="1523">
        <v>4.28</v>
      </c>
      <c r="O43" s="1137">
        <v>1.44</v>
      </c>
      <c r="P43" s="1137">
        <v>0.1</v>
      </c>
      <c r="Q43" s="427"/>
      <c r="R43" s="427">
        <v>0.71</v>
      </c>
      <c r="S43" s="427">
        <v>0.71</v>
      </c>
      <c r="T43" s="1154"/>
      <c r="U43" s="427">
        <v>0.01</v>
      </c>
      <c r="V43" s="1154"/>
      <c r="W43" s="1154"/>
      <c r="X43" s="1154"/>
      <c r="Y43" s="1154"/>
    </row>
    <row r="44" spans="1:25" ht="14.25">
      <c r="A44" s="1516" t="s">
        <v>889</v>
      </c>
      <c r="B44" s="1133">
        <v>13</v>
      </c>
      <c r="C44" s="424">
        <v>41</v>
      </c>
      <c r="D44" s="424">
        <v>4.1</v>
      </c>
      <c r="E44" s="424">
        <v>0.8</v>
      </c>
      <c r="F44" s="425" t="s">
        <v>874</v>
      </c>
      <c r="G44" s="425" t="s">
        <v>460</v>
      </c>
      <c r="H44" s="1154" t="s">
        <v>529</v>
      </c>
      <c r="I44" s="1154" t="s">
        <v>677</v>
      </c>
      <c r="J44" s="1154" t="s">
        <v>678</v>
      </c>
      <c r="K44" s="1133" t="s">
        <v>57</v>
      </c>
      <c r="L44" s="425" t="s">
        <v>1358</v>
      </c>
      <c r="M44" s="1154">
        <f t="shared" si="2"/>
        <v>5.8100000000000005</v>
      </c>
      <c r="N44" s="1523">
        <v>3.42</v>
      </c>
      <c r="O44" s="1137">
        <v>1.15</v>
      </c>
      <c r="P44" s="1137">
        <v>0.57</v>
      </c>
      <c r="Q44" s="1154"/>
      <c r="R44" s="427">
        <v>0.57</v>
      </c>
      <c r="S44" s="427">
        <v>0.1</v>
      </c>
      <c r="T44" s="1154"/>
      <c r="U44" s="427"/>
      <c r="V44" s="1154"/>
      <c r="W44" s="1154"/>
      <c r="X44" s="1154"/>
      <c r="Y44" s="1154"/>
    </row>
    <row r="45" spans="1:25" ht="14.25">
      <c r="A45" s="1516" t="s">
        <v>889</v>
      </c>
      <c r="B45" s="1133">
        <v>14</v>
      </c>
      <c r="C45" s="424">
        <v>47</v>
      </c>
      <c r="D45" s="424">
        <v>16</v>
      </c>
      <c r="E45" s="424">
        <v>0.7</v>
      </c>
      <c r="F45" s="425" t="s">
        <v>888</v>
      </c>
      <c r="G45" s="425" t="s">
        <v>488</v>
      </c>
      <c r="H45" s="1154" t="s">
        <v>529</v>
      </c>
      <c r="I45" s="1154" t="s">
        <v>677</v>
      </c>
      <c r="J45" s="1154" t="s">
        <v>678</v>
      </c>
      <c r="K45" s="1133" t="s">
        <v>876</v>
      </c>
      <c r="L45" s="425" t="s">
        <v>1359</v>
      </c>
      <c r="M45" s="1154">
        <f t="shared" si="2"/>
        <v>4.109999999999999</v>
      </c>
      <c r="N45" s="1523"/>
      <c r="O45" s="1137">
        <v>2.4</v>
      </c>
      <c r="P45" s="1137">
        <v>0.1</v>
      </c>
      <c r="Q45" s="1154"/>
      <c r="R45" s="427">
        <v>0.8</v>
      </c>
      <c r="S45" s="427">
        <v>0.8</v>
      </c>
      <c r="T45" s="1154"/>
      <c r="U45" s="427">
        <v>0.01</v>
      </c>
      <c r="V45" s="1154"/>
      <c r="W45" s="1154"/>
      <c r="X45" s="1154"/>
      <c r="Y45" s="1154"/>
    </row>
    <row r="46" spans="1:25" ht="14.25">
      <c r="A46" s="1516" t="s">
        <v>1360</v>
      </c>
      <c r="B46" s="1133">
        <v>15</v>
      </c>
      <c r="C46" s="424">
        <v>54</v>
      </c>
      <c r="D46" s="424">
        <v>5.3</v>
      </c>
      <c r="E46" s="424">
        <v>1</v>
      </c>
      <c r="F46" s="425" t="s">
        <v>874</v>
      </c>
      <c r="G46" s="425" t="s">
        <v>452</v>
      </c>
      <c r="H46" s="1154" t="s">
        <v>529</v>
      </c>
      <c r="I46" s="1154" t="s">
        <v>677</v>
      </c>
      <c r="J46" s="1154" t="s">
        <v>678</v>
      </c>
      <c r="K46" s="1133" t="s">
        <v>57</v>
      </c>
      <c r="L46" s="425" t="s">
        <v>1361</v>
      </c>
      <c r="M46" s="1154">
        <f t="shared" si="2"/>
        <v>7.349999999999999</v>
      </c>
      <c r="N46" s="1523">
        <v>4.28</v>
      </c>
      <c r="O46" s="1137">
        <v>2.15</v>
      </c>
      <c r="P46" s="1137">
        <v>0.1</v>
      </c>
      <c r="Q46" s="1154"/>
      <c r="R46" s="427">
        <v>0.71</v>
      </c>
      <c r="S46" s="427">
        <v>0.1</v>
      </c>
      <c r="T46" s="1154"/>
      <c r="U46" s="427">
        <v>0.01</v>
      </c>
      <c r="V46" s="1154"/>
      <c r="W46" s="1154"/>
      <c r="X46" s="1154"/>
      <c r="Y46" s="1154"/>
    </row>
    <row r="47" spans="1:25" ht="14.25">
      <c r="A47" s="1516" t="s">
        <v>889</v>
      </c>
      <c r="B47" s="1133">
        <v>16</v>
      </c>
      <c r="C47" s="424">
        <v>58</v>
      </c>
      <c r="D47" s="424">
        <v>43.2</v>
      </c>
      <c r="E47" s="424">
        <v>0.9</v>
      </c>
      <c r="F47" s="425" t="s">
        <v>874</v>
      </c>
      <c r="G47" s="425" t="s">
        <v>281</v>
      </c>
      <c r="H47" s="1154" t="s">
        <v>529</v>
      </c>
      <c r="I47" s="1154" t="s">
        <v>677</v>
      </c>
      <c r="J47" s="1154" t="s">
        <v>678</v>
      </c>
      <c r="K47" s="1133" t="s">
        <v>57</v>
      </c>
      <c r="L47" s="425" t="s">
        <v>1362</v>
      </c>
      <c r="M47" s="1154">
        <f t="shared" si="2"/>
        <v>6.4399999999999995</v>
      </c>
      <c r="N47" s="1523">
        <v>3.85</v>
      </c>
      <c r="O47" s="1137">
        <v>1.3</v>
      </c>
      <c r="P47" s="1137"/>
      <c r="Q47" s="1154"/>
      <c r="R47" s="427">
        <v>0.64</v>
      </c>
      <c r="S47" s="427">
        <v>0.64</v>
      </c>
      <c r="T47" s="1154"/>
      <c r="U47" s="427">
        <v>0.01</v>
      </c>
      <c r="V47" s="1154"/>
      <c r="W47" s="1154"/>
      <c r="X47" s="1154"/>
      <c r="Y47" s="1154"/>
    </row>
    <row r="48" spans="1:25" ht="14.25">
      <c r="A48" s="1516" t="s">
        <v>889</v>
      </c>
      <c r="B48" s="1133">
        <v>17</v>
      </c>
      <c r="C48" s="424">
        <v>58</v>
      </c>
      <c r="D48" s="424">
        <v>44.1</v>
      </c>
      <c r="E48" s="424">
        <v>0.9</v>
      </c>
      <c r="F48" s="425" t="s">
        <v>874</v>
      </c>
      <c r="G48" s="425" t="s">
        <v>452</v>
      </c>
      <c r="H48" s="1154" t="s">
        <v>529</v>
      </c>
      <c r="I48" s="1154" t="s">
        <v>677</v>
      </c>
      <c r="J48" s="1154" t="s">
        <v>678</v>
      </c>
      <c r="K48" s="1133" t="s">
        <v>57</v>
      </c>
      <c r="L48" s="425" t="s">
        <v>1361</v>
      </c>
      <c r="M48" s="1154">
        <f t="shared" si="2"/>
        <v>6.639999999999999</v>
      </c>
      <c r="N48" s="1523">
        <v>3.85</v>
      </c>
      <c r="O48" s="1137">
        <v>1.94</v>
      </c>
      <c r="P48" s="1137">
        <v>0.1</v>
      </c>
      <c r="Q48" s="1154"/>
      <c r="R48" s="427">
        <v>0.64</v>
      </c>
      <c r="S48" s="427">
        <v>0.1</v>
      </c>
      <c r="T48" s="1154"/>
      <c r="U48" s="427">
        <v>0.01</v>
      </c>
      <c r="V48" s="1154"/>
      <c r="W48" s="1154"/>
      <c r="X48" s="1154"/>
      <c r="Y48" s="1154"/>
    </row>
    <row r="49" spans="1:25" ht="14.25">
      <c r="A49" s="1516" t="s">
        <v>889</v>
      </c>
      <c r="B49" s="1133">
        <v>18</v>
      </c>
      <c r="C49" s="424">
        <v>59</v>
      </c>
      <c r="D49" s="424">
        <v>20.2</v>
      </c>
      <c r="E49" s="424">
        <v>1</v>
      </c>
      <c r="F49" s="425" t="s">
        <v>874</v>
      </c>
      <c r="G49" s="425" t="s">
        <v>452</v>
      </c>
      <c r="H49" s="1154" t="s">
        <v>529</v>
      </c>
      <c r="I49" s="1154" t="s">
        <v>677</v>
      </c>
      <c r="J49" s="1154" t="s">
        <v>678</v>
      </c>
      <c r="K49" s="1133" t="s">
        <v>57</v>
      </c>
      <c r="L49" s="425" t="s">
        <v>1361</v>
      </c>
      <c r="M49" s="1154">
        <f t="shared" si="2"/>
        <v>7.349999999999999</v>
      </c>
      <c r="N49" s="1523">
        <v>4.28</v>
      </c>
      <c r="O49" s="1137">
        <v>2.15</v>
      </c>
      <c r="P49" s="1137">
        <v>0.1</v>
      </c>
      <c r="Q49" s="1154"/>
      <c r="R49" s="427">
        <v>0.71</v>
      </c>
      <c r="S49" s="427">
        <v>0.1</v>
      </c>
      <c r="T49" s="1154"/>
      <c r="U49" s="427">
        <v>0.01</v>
      </c>
      <c r="V49" s="1154"/>
      <c r="W49" s="1154"/>
      <c r="X49" s="1154"/>
      <c r="Y49" s="1154"/>
    </row>
    <row r="50" spans="1:25" ht="14.25">
      <c r="A50" s="1516" t="s">
        <v>889</v>
      </c>
      <c r="B50" s="1133">
        <v>19</v>
      </c>
      <c r="C50" s="424">
        <v>63</v>
      </c>
      <c r="D50" s="424">
        <v>36</v>
      </c>
      <c r="E50" s="424">
        <v>0.6</v>
      </c>
      <c r="F50" s="425" t="s">
        <v>874</v>
      </c>
      <c r="G50" s="425" t="s">
        <v>452</v>
      </c>
      <c r="H50" s="1154" t="s">
        <v>529</v>
      </c>
      <c r="I50" s="1154" t="s">
        <v>677</v>
      </c>
      <c r="J50" s="1154" t="s">
        <v>678</v>
      </c>
      <c r="K50" s="1133" t="s">
        <v>57</v>
      </c>
      <c r="L50" s="425" t="s">
        <v>1361</v>
      </c>
      <c r="M50" s="1154">
        <f t="shared" si="2"/>
        <v>4.499999999999999</v>
      </c>
      <c r="N50" s="1523">
        <v>2.57</v>
      </c>
      <c r="O50" s="1137">
        <v>1.29</v>
      </c>
      <c r="P50" s="1137">
        <v>0.1</v>
      </c>
      <c r="Q50" s="1154"/>
      <c r="R50" s="427">
        <v>0.43</v>
      </c>
      <c r="S50" s="427">
        <v>0.1</v>
      </c>
      <c r="T50" s="1154"/>
      <c r="U50" s="427">
        <v>0.01</v>
      </c>
      <c r="V50" s="1154"/>
      <c r="W50" s="1154"/>
      <c r="X50" s="1154"/>
      <c r="Y50" s="1154"/>
    </row>
    <row r="51" spans="1:25" ht="14.25">
      <c r="A51" s="1516" t="s">
        <v>889</v>
      </c>
      <c r="B51" s="1133">
        <v>20</v>
      </c>
      <c r="C51" s="424">
        <v>68</v>
      </c>
      <c r="D51" s="1278" t="s">
        <v>1363</v>
      </c>
      <c r="E51" s="424">
        <v>1</v>
      </c>
      <c r="F51" s="425" t="s">
        <v>888</v>
      </c>
      <c r="G51" s="425" t="s">
        <v>488</v>
      </c>
      <c r="H51" s="1154" t="s">
        <v>529</v>
      </c>
      <c r="I51" s="1154" t="s">
        <v>677</v>
      </c>
      <c r="J51" s="1154" t="s">
        <v>678</v>
      </c>
      <c r="K51" s="1133" t="s">
        <v>876</v>
      </c>
      <c r="L51" s="425" t="s">
        <v>1364</v>
      </c>
      <c r="M51" s="1154">
        <f t="shared" si="2"/>
        <v>5.72</v>
      </c>
      <c r="N51" s="1136"/>
      <c r="O51" s="1137">
        <v>3.43</v>
      </c>
      <c r="P51" s="1137"/>
      <c r="Q51" s="1154"/>
      <c r="R51" s="427">
        <v>0.57</v>
      </c>
      <c r="S51" s="427">
        <v>1.71</v>
      </c>
      <c r="T51" s="1154"/>
      <c r="U51" s="427">
        <v>0.01</v>
      </c>
      <c r="V51" s="1154"/>
      <c r="W51" s="1154"/>
      <c r="X51" s="1154"/>
      <c r="Y51" s="1154"/>
    </row>
    <row r="52" spans="1:22" ht="14.25">
      <c r="A52" s="429" t="s">
        <v>394</v>
      </c>
      <c r="B52" s="428"/>
      <c r="C52" s="424"/>
      <c r="D52" s="424"/>
      <c r="E52" s="1139">
        <f>E51+E50+E49+E48+E47+E46+E45+E44+E43+E42+E41+E40+E39+E38+E37+E36+E35+E34+E33+E32</f>
        <v>17.700000000000003</v>
      </c>
      <c r="F52" s="425"/>
      <c r="G52" s="425"/>
      <c r="H52" s="427"/>
      <c r="I52" s="427"/>
      <c r="J52" s="427"/>
      <c r="K52" s="427"/>
      <c r="L52" s="428"/>
      <c r="M52" s="436">
        <f>M51+M50+M49+M48+M47+M46+M45+M44+M43+M42+M41+M40+M39+M38+M37+M36+M35+M34+M33+M32</f>
        <v>121.21999999999998</v>
      </c>
      <c r="N52" s="436">
        <f aca="true" t="shared" si="3" ref="N52:U52">N51+N50+N49+N48+N47+N46+N45+N44+N43+N42+N41+N40+N39+N38+N37+N36+N35+N34+N33+N32</f>
        <v>56.040000000000006</v>
      </c>
      <c r="O52" s="436">
        <f t="shared" si="3"/>
        <v>39.4</v>
      </c>
      <c r="P52" s="436">
        <f t="shared" si="3"/>
        <v>3.6900000000000004</v>
      </c>
      <c r="Q52" s="436">
        <f t="shared" si="3"/>
        <v>0.9099999999999999</v>
      </c>
      <c r="R52" s="436">
        <f t="shared" si="3"/>
        <v>12.670000000000002</v>
      </c>
      <c r="S52" s="436">
        <f t="shared" si="3"/>
        <v>8.329999999999998</v>
      </c>
      <c r="T52" s="436">
        <f t="shared" si="3"/>
        <v>0</v>
      </c>
      <c r="U52" s="436">
        <f t="shared" si="3"/>
        <v>0.18</v>
      </c>
      <c r="V52" s="112"/>
    </row>
    <row r="53" spans="1:22" ht="14.25">
      <c r="A53" s="481"/>
      <c r="B53" s="482" t="s">
        <v>879</v>
      </c>
      <c r="C53" s="483"/>
      <c r="D53" s="483"/>
      <c r="E53" s="483"/>
      <c r="F53" s="484"/>
      <c r="G53" s="484"/>
      <c r="H53" s="485"/>
      <c r="I53" s="485"/>
      <c r="J53" s="485"/>
      <c r="K53" s="485"/>
      <c r="L53" s="486"/>
      <c r="M53" s="485"/>
      <c r="N53" s="487"/>
      <c r="O53" s="485"/>
      <c r="P53" s="485"/>
      <c r="Q53" s="485"/>
      <c r="R53" s="485"/>
      <c r="S53" s="488"/>
      <c r="T53" s="489"/>
      <c r="U53" s="489"/>
      <c r="V53" s="112"/>
    </row>
    <row r="54" spans="1:22" ht="14.25">
      <c r="A54" s="1516" t="s">
        <v>889</v>
      </c>
      <c r="B54" s="1485">
        <v>31</v>
      </c>
      <c r="C54" s="1526">
        <v>14</v>
      </c>
      <c r="D54" s="1527" t="s">
        <v>574</v>
      </c>
      <c r="E54" s="1526">
        <v>0.9</v>
      </c>
      <c r="F54" s="1510" t="s">
        <v>880</v>
      </c>
      <c r="G54" s="1510" t="s">
        <v>890</v>
      </c>
      <c r="H54" s="1485" t="s">
        <v>529</v>
      </c>
      <c r="I54" s="1485"/>
      <c r="J54" s="1485"/>
      <c r="K54" s="1485"/>
      <c r="L54" s="1485"/>
      <c r="M54" s="1140"/>
      <c r="N54" s="1099"/>
      <c r="O54" s="1099"/>
      <c r="P54" s="1099"/>
      <c r="Q54" s="1099"/>
      <c r="R54" s="1099"/>
      <c r="S54" s="1099"/>
      <c r="T54" s="1099"/>
      <c r="U54" s="1099"/>
      <c r="V54" s="112"/>
    </row>
    <row r="55" spans="1:22" ht="14.25">
      <c r="A55" s="1516" t="s">
        <v>889</v>
      </c>
      <c r="B55" s="1485">
        <v>32</v>
      </c>
      <c r="C55" s="1488">
        <v>14</v>
      </c>
      <c r="D55" s="1527" t="s">
        <v>1365</v>
      </c>
      <c r="E55" s="1526">
        <v>1</v>
      </c>
      <c r="F55" s="1510" t="s">
        <v>874</v>
      </c>
      <c r="G55" s="1510" t="s">
        <v>452</v>
      </c>
      <c r="H55" s="1485" t="s">
        <v>529</v>
      </c>
      <c r="I55" s="1485"/>
      <c r="J55" s="1485"/>
      <c r="K55" s="1485"/>
      <c r="L55" s="1485"/>
      <c r="M55" s="1140"/>
      <c r="N55" s="1099"/>
      <c r="O55" s="1099"/>
      <c r="P55" s="1099"/>
      <c r="Q55" s="1099"/>
      <c r="R55" s="1099"/>
      <c r="S55" s="1099"/>
      <c r="T55" s="1099"/>
      <c r="U55" s="1099"/>
      <c r="V55" s="112"/>
    </row>
    <row r="56" spans="1:22" ht="14.25">
      <c r="A56" s="1516" t="s">
        <v>889</v>
      </c>
      <c r="B56" s="1485">
        <v>33</v>
      </c>
      <c r="C56" s="1526">
        <v>16</v>
      </c>
      <c r="D56" s="1527" t="s">
        <v>552</v>
      </c>
      <c r="E56" s="1526">
        <v>0.5</v>
      </c>
      <c r="F56" s="1510" t="s">
        <v>874</v>
      </c>
      <c r="G56" s="1510" t="s">
        <v>460</v>
      </c>
      <c r="H56" s="1485" t="s">
        <v>529</v>
      </c>
      <c r="I56" s="1485"/>
      <c r="J56" s="1485"/>
      <c r="K56" s="1485"/>
      <c r="L56" s="1485"/>
      <c r="M56" s="1140"/>
      <c r="N56" s="1099"/>
      <c r="O56" s="1099"/>
      <c r="P56" s="1099"/>
      <c r="Q56" s="1099"/>
      <c r="R56" s="1099"/>
      <c r="S56" s="1099"/>
      <c r="T56" s="1099"/>
      <c r="U56" s="1099"/>
      <c r="V56" s="112"/>
    </row>
    <row r="57" spans="1:22" ht="14.25">
      <c r="A57" s="1516" t="s">
        <v>889</v>
      </c>
      <c r="B57" s="1485">
        <v>34</v>
      </c>
      <c r="C57" s="1488">
        <v>27</v>
      </c>
      <c r="D57" s="1528">
        <v>23.1</v>
      </c>
      <c r="E57" s="1529">
        <v>1</v>
      </c>
      <c r="F57" s="1510" t="s">
        <v>874</v>
      </c>
      <c r="G57" s="1510" t="s">
        <v>460</v>
      </c>
      <c r="H57" s="1485" t="s">
        <v>529</v>
      </c>
      <c r="I57" s="1485"/>
      <c r="J57" s="1485"/>
      <c r="K57" s="1485"/>
      <c r="L57" s="1485"/>
      <c r="M57" s="1140"/>
      <c r="N57" s="1099"/>
      <c r="O57" s="1099"/>
      <c r="P57" s="1099"/>
      <c r="Q57" s="1099"/>
      <c r="R57" s="1099"/>
      <c r="S57" s="1099"/>
      <c r="T57" s="1099"/>
      <c r="U57" s="1099"/>
      <c r="V57" s="112"/>
    </row>
    <row r="58" spans="1:22" ht="14.25">
      <c r="A58" s="1516" t="s">
        <v>889</v>
      </c>
      <c r="B58" s="1485">
        <v>35</v>
      </c>
      <c r="C58" s="1526">
        <v>27</v>
      </c>
      <c r="D58" s="1526">
        <v>23.2</v>
      </c>
      <c r="E58" s="1529">
        <v>1</v>
      </c>
      <c r="F58" s="1510" t="s">
        <v>874</v>
      </c>
      <c r="G58" s="1510" t="s">
        <v>460</v>
      </c>
      <c r="H58" s="1485" t="s">
        <v>529</v>
      </c>
      <c r="I58" s="1485"/>
      <c r="J58" s="1485"/>
      <c r="K58" s="1485"/>
      <c r="L58" s="1485"/>
      <c r="M58" s="1140"/>
      <c r="N58" s="1099"/>
      <c r="O58" s="1099"/>
      <c r="P58" s="1099"/>
      <c r="Q58" s="1099"/>
      <c r="R58" s="1099"/>
      <c r="S58" s="1099"/>
      <c r="T58" s="1099"/>
      <c r="U58" s="1099"/>
      <c r="V58" s="112"/>
    </row>
    <row r="59" spans="1:22" ht="14.25">
      <c r="A59" s="1516" t="s">
        <v>889</v>
      </c>
      <c r="B59" s="1485">
        <v>36</v>
      </c>
      <c r="C59" s="1526">
        <v>34</v>
      </c>
      <c r="D59" s="1526">
        <v>43.1</v>
      </c>
      <c r="E59" s="1529">
        <v>0.9</v>
      </c>
      <c r="F59" s="1510" t="s">
        <v>880</v>
      </c>
      <c r="G59" s="1510" t="s">
        <v>468</v>
      </c>
      <c r="H59" s="1485" t="s">
        <v>529</v>
      </c>
      <c r="I59" s="1485"/>
      <c r="J59" s="1485"/>
      <c r="K59" s="1485"/>
      <c r="L59" s="1485"/>
      <c r="M59" s="1140"/>
      <c r="N59" s="1099"/>
      <c r="O59" s="1099"/>
      <c r="P59" s="1099"/>
      <c r="Q59" s="1099"/>
      <c r="R59" s="1099"/>
      <c r="S59" s="1099"/>
      <c r="T59" s="1099"/>
      <c r="U59" s="1099"/>
      <c r="V59" s="112"/>
    </row>
    <row r="60" spans="1:22" ht="14.25">
      <c r="A60" s="1516" t="s">
        <v>889</v>
      </c>
      <c r="B60" s="1485">
        <v>37</v>
      </c>
      <c r="C60" s="1526">
        <v>37</v>
      </c>
      <c r="D60" s="1526">
        <v>10.1</v>
      </c>
      <c r="E60" s="1529">
        <v>1</v>
      </c>
      <c r="F60" s="1510" t="s">
        <v>874</v>
      </c>
      <c r="G60" s="1510" t="s">
        <v>463</v>
      </c>
      <c r="H60" s="1485" t="s">
        <v>529</v>
      </c>
      <c r="I60" s="1485"/>
      <c r="J60" s="1485"/>
      <c r="K60" s="1485"/>
      <c r="L60" s="1485"/>
      <c r="M60" s="1140"/>
      <c r="N60" s="1099"/>
      <c r="O60" s="1099"/>
      <c r="P60" s="1099"/>
      <c r="Q60" s="1099"/>
      <c r="R60" s="1099"/>
      <c r="S60" s="1099"/>
      <c r="T60" s="1099"/>
      <c r="U60" s="1099"/>
      <c r="V60" s="112"/>
    </row>
    <row r="61" spans="1:22" ht="14.25">
      <c r="A61" s="1516" t="s">
        <v>889</v>
      </c>
      <c r="B61" s="1485">
        <v>38</v>
      </c>
      <c r="C61" s="1526">
        <v>44</v>
      </c>
      <c r="D61" s="1527" t="s">
        <v>1366</v>
      </c>
      <c r="E61" s="1529">
        <v>0.2</v>
      </c>
      <c r="F61" s="1510" t="s">
        <v>874</v>
      </c>
      <c r="G61" s="1510" t="s">
        <v>463</v>
      </c>
      <c r="H61" s="1485" t="s">
        <v>529</v>
      </c>
      <c r="I61" s="1485"/>
      <c r="J61" s="1485"/>
      <c r="K61" s="1485"/>
      <c r="L61" s="1485"/>
      <c r="M61" s="1140"/>
      <c r="N61" s="1099"/>
      <c r="O61" s="1099"/>
      <c r="P61" s="1099"/>
      <c r="Q61" s="1099"/>
      <c r="R61" s="1099"/>
      <c r="S61" s="1099"/>
      <c r="T61" s="1099"/>
      <c r="U61" s="1099"/>
      <c r="V61" s="112"/>
    </row>
    <row r="62" spans="1:22" ht="14.25">
      <c r="A62" s="1516" t="s">
        <v>889</v>
      </c>
      <c r="B62" s="1485">
        <v>39</v>
      </c>
      <c r="C62" s="1526">
        <v>44</v>
      </c>
      <c r="D62" s="1527" t="s">
        <v>1367</v>
      </c>
      <c r="E62" s="1529">
        <v>0.4</v>
      </c>
      <c r="F62" s="1510" t="s">
        <v>874</v>
      </c>
      <c r="G62" s="1510" t="s">
        <v>460</v>
      </c>
      <c r="H62" s="1485" t="s">
        <v>529</v>
      </c>
      <c r="I62" s="1485"/>
      <c r="J62" s="1485"/>
      <c r="K62" s="1485"/>
      <c r="L62" s="1485"/>
      <c r="M62" s="1140"/>
      <c r="N62" s="1099"/>
      <c r="O62" s="1099"/>
      <c r="P62" s="1099"/>
      <c r="Q62" s="1099"/>
      <c r="R62" s="1099"/>
      <c r="S62" s="1099"/>
      <c r="T62" s="1099"/>
      <c r="U62" s="1099"/>
      <c r="V62" s="112"/>
    </row>
    <row r="63" spans="1:22" ht="14.25">
      <c r="A63" s="1516" t="s">
        <v>889</v>
      </c>
      <c r="B63" s="1485">
        <v>40</v>
      </c>
      <c r="C63" s="1526">
        <v>46</v>
      </c>
      <c r="D63" s="1527" t="s">
        <v>1368</v>
      </c>
      <c r="E63" s="1529">
        <v>1</v>
      </c>
      <c r="F63" s="1510" t="s">
        <v>874</v>
      </c>
      <c r="G63" s="1510" t="s">
        <v>460</v>
      </c>
      <c r="H63" s="1485" t="s">
        <v>529</v>
      </c>
      <c r="I63" s="1485"/>
      <c r="J63" s="1485"/>
      <c r="K63" s="1485"/>
      <c r="L63" s="1485"/>
      <c r="M63" s="1140"/>
      <c r="N63" s="1099"/>
      <c r="O63" s="1099"/>
      <c r="P63" s="1099"/>
      <c r="Q63" s="1099"/>
      <c r="R63" s="1099"/>
      <c r="S63" s="1099"/>
      <c r="T63" s="1099"/>
      <c r="U63" s="1099"/>
      <c r="V63" s="112"/>
    </row>
    <row r="64" spans="1:22" ht="14.25">
      <c r="A64" s="1516" t="s">
        <v>889</v>
      </c>
      <c r="B64" s="1485">
        <v>41</v>
      </c>
      <c r="C64" s="1526">
        <v>60</v>
      </c>
      <c r="D64" s="1527" t="s">
        <v>1369</v>
      </c>
      <c r="E64" s="1529">
        <v>1</v>
      </c>
      <c r="F64" s="1510" t="s">
        <v>880</v>
      </c>
      <c r="G64" s="1510" t="s">
        <v>890</v>
      </c>
      <c r="H64" s="1485" t="s">
        <v>529</v>
      </c>
      <c r="I64" s="1485"/>
      <c r="J64" s="1485"/>
      <c r="K64" s="1485"/>
      <c r="L64" s="1485"/>
      <c r="M64" s="1140"/>
      <c r="N64" s="1140"/>
      <c r="O64" s="1140"/>
      <c r="P64" s="1140"/>
      <c r="Q64" s="1140"/>
      <c r="R64" s="1140"/>
      <c r="S64" s="1140"/>
      <c r="T64" s="1140"/>
      <c r="U64" s="1140"/>
      <c r="V64" s="112"/>
    </row>
    <row r="65" spans="1:22" ht="14.25">
      <c r="A65" s="1516" t="s">
        <v>889</v>
      </c>
      <c r="B65" s="1485">
        <v>42</v>
      </c>
      <c r="C65" s="1526">
        <v>67</v>
      </c>
      <c r="D65" s="1527" t="s">
        <v>1367</v>
      </c>
      <c r="E65" s="1529">
        <v>1</v>
      </c>
      <c r="F65" s="1510" t="s">
        <v>880</v>
      </c>
      <c r="G65" s="1510" t="s">
        <v>468</v>
      </c>
      <c r="H65" s="1474" t="s">
        <v>529</v>
      </c>
      <c r="I65" s="1485"/>
      <c r="J65" s="1485"/>
      <c r="K65" s="1485"/>
      <c r="L65" s="1485"/>
      <c r="M65" s="1141"/>
      <c r="N65" s="1141"/>
      <c r="O65" s="1141"/>
      <c r="P65" s="1141"/>
      <c r="Q65" s="1141"/>
      <c r="R65" s="1141"/>
      <c r="S65" s="1141"/>
      <c r="T65" s="1141"/>
      <c r="U65" s="1097"/>
      <c r="V65" s="112"/>
    </row>
    <row r="66" spans="1:22" ht="14.25">
      <c r="A66" s="1516" t="s">
        <v>889</v>
      </c>
      <c r="B66" s="1485">
        <v>43</v>
      </c>
      <c r="C66" s="1526">
        <v>21</v>
      </c>
      <c r="D66" s="1530" t="s">
        <v>475</v>
      </c>
      <c r="E66" s="1529">
        <v>0.8</v>
      </c>
      <c r="F66" s="1510" t="s">
        <v>874</v>
      </c>
      <c r="G66" s="1510" t="s">
        <v>460</v>
      </c>
      <c r="H66" s="1474" t="s">
        <v>529</v>
      </c>
      <c r="I66" s="1485"/>
      <c r="J66" s="1485"/>
      <c r="K66" s="1485"/>
      <c r="L66" s="1485"/>
      <c r="M66" s="1140"/>
      <c r="N66" s="1140"/>
      <c r="O66" s="1140"/>
      <c r="P66" s="1140"/>
      <c r="Q66" s="1140"/>
      <c r="R66" s="1140"/>
      <c r="S66" s="1140"/>
      <c r="T66" s="1140"/>
      <c r="U66" s="1140"/>
      <c r="V66" s="112"/>
    </row>
    <row r="67" spans="1:22" ht="14.25">
      <c r="A67" s="1516" t="s">
        <v>889</v>
      </c>
      <c r="B67" s="1485">
        <v>44</v>
      </c>
      <c r="C67" s="1526">
        <v>23</v>
      </c>
      <c r="D67" s="1530" t="s">
        <v>1370</v>
      </c>
      <c r="E67" s="1529">
        <v>0.9</v>
      </c>
      <c r="F67" s="1510" t="s">
        <v>874</v>
      </c>
      <c r="G67" s="1510" t="s">
        <v>460</v>
      </c>
      <c r="H67" s="1474" t="s">
        <v>529</v>
      </c>
      <c r="I67" s="1485"/>
      <c r="J67" s="1485"/>
      <c r="K67" s="1485"/>
      <c r="L67" s="1485"/>
      <c r="M67" s="1141"/>
      <c r="N67" s="1141"/>
      <c r="O67" s="1141"/>
      <c r="P67" s="1141"/>
      <c r="Q67" s="1141"/>
      <c r="R67" s="1141"/>
      <c r="S67" s="1141"/>
      <c r="T67" s="1141"/>
      <c r="U67" s="1097"/>
      <c r="V67" s="112"/>
    </row>
    <row r="68" spans="1:22" ht="14.25">
      <c r="A68" s="1516" t="s">
        <v>889</v>
      </c>
      <c r="B68" s="1485">
        <v>45</v>
      </c>
      <c r="C68" s="1488">
        <v>9</v>
      </c>
      <c r="D68" s="1488">
        <v>22</v>
      </c>
      <c r="E68" s="1488">
        <v>0.6</v>
      </c>
      <c r="F68" s="1510" t="s">
        <v>874</v>
      </c>
      <c r="G68" s="1510" t="s">
        <v>460</v>
      </c>
      <c r="H68" s="1474" t="s">
        <v>529</v>
      </c>
      <c r="I68" s="1485"/>
      <c r="J68" s="1485"/>
      <c r="K68" s="1485"/>
      <c r="L68" s="1485"/>
      <c r="M68" s="1141"/>
      <c r="N68" s="1141"/>
      <c r="O68" s="1141"/>
      <c r="P68" s="1141"/>
      <c r="Q68" s="1141"/>
      <c r="R68" s="1141"/>
      <c r="S68" s="1141"/>
      <c r="T68" s="1141"/>
      <c r="U68" s="1097"/>
      <c r="V68" s="112"/>
    </row>
    <row r="69" spans="1:22" ht="14.25">
      <c r="A69" s="1141" t="s">
        <v>394</v>
      </c>
      <c r="B69" s="1100"/>
      <c r="C69" s="1096"/>
      <c r="D69" s="1096"/>
      <c r="E69" s="1102">
        <f>E68+E67+E66+E65+E64+E63+E62+E61+E60+E59+E58+E57+E56+E55+E54</f>
        <v>12.200000000000001</v>
      </c>
      <c r="F69" s="1097"/>
      <c r="G69" s="1096"/>
      <c r="H69" s="1096"/>
      <c r="I69" s="1097"/>
      <c r="J69" s="1097"/>
      <c r="K69" s="1097"/>
      <c r="L69" s="1097"/>
      <c r="M69" s="1141"/>
      <c r="N69" s="1141"/>
      <c r="O69" s="1141"/>
      <c r="P69" s="1141"/>
      <c r="Q69" s="1141"/>
      <c r="R69" s="1141"/>
      <c r="S69" s="1141"/>
      <c r="T69" s="1141"/>
      <c r="U69" s="1097"/>
      <c r="V69" s="112"/>
    </row>
    <row r="70" spans="1:22" ht="14.25">
      <c r="A70" s="467" t="s">
        <v>881</v>
      </c>
      <c r="B70" s="468"/>
      <c r="C70" s="469"/>
      <c r="D70" s="469"/>
      <c r="E70" s="1102">
        <f>E52+E69</f>
        <v>29.900000000000006</v>
      </c>
      <c r="F70" s="425"/>
      <c r="G70" s="424"/>
      <c r="H70" s="424"/>
      <c r="I70" s="424"/>
      <c r="J70" s="424"/>
      <c r="K70" s="424"/>
      <c r="L70" s="424"/>
      <c r="M70" s="426">
        <f aca="true" t="shared" si="4" ref="M70:T70">M52+M69</f>
        <v>121.21999999999998</v>
      </c>
      <c r="N70" s="426">
        <f t="shared" si="4"/>
        <v>56.040000000000006</v>
      </c>
      <c r="O70" s="426">
        <f t="shared" si="4"/>
        <v>39.4</v>
      </c>
      <c r="P70" s="426">
        <f t="shared" si="4"/>
        <v>3.6900000000000004</v>
      </c>
      <c r="Q70" s="426">
        <f t="shared" si="4"/>
        <v>0.9099999999999999</v>
      </c>
      <c r="R70" s="426">
        <f t="shared" si="4"/>
        <v>12.670000000000002</v>
      </c>
      <c r="S70" s="426">
        <f t="shared" si="4"/>
        <v>8.329999999999998</v>
      </c>
      <c r="T70" s="426">
        <f t="shared" si="4"/>
        <v>0</v>
      </c>
      <c r="U70" s="426"/>
      <c r="V70" s="112"/>
    </row>
    <row r="71" spans="1:23" ht="14.25">
      <c r="A71" s="420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37"/>
    </row>
    <row r="72" spans="1:23" ht="14.25">
      <c r="A72" s="490"/>
      <c r="B72" s="491"/>
      <c r="C72" s="491"/>
      <c r="D72" s="491"/>
      <c r="E72" s="491"/>
      <c r="F72" s="491"/>
      <c r="G72" s="491"/>
      <c r="H72" s="1103" t="s">
        <v>892</v>
      </c>
      <c r="I72" s="1104"/>
      <c r="J72" s="1104"/>
      <c r="K72" s="1104"/>
      <c r="L72" s="492"/>
      <c r="M72" s="491"/>
      <c r="N72" s="491"/>
      <c r="O72" s="491"/>
      <c r="P72" s="491"/>
      <c r="Q72" s="491"/>
      <c r="R72" s="491"/>
      <c r="S72" s="491"/>
      <c r="T72" s="491"/>
      <c r="U72" s="492"/>
      <c r="V72" s="492"/>
      <c r="W72" s="493"/>
    </row>
    <row r="73" spans="1:25" ht="14.25">
      <c r="A73" s="1133" t="s">
        <v>1321</v>
      </c>
      <c r="B73" s="1133">
        <v>1</v>
      </c>
      <c r="C73" s="1478">
        <v>1</v>
      </c>
      <c r="D73" s="1479">
        <v>16.2</v>
      </c>
      <c r="E73" s="1480">
        <v>0.7</v>
      </c>
      <c r="F73" s="1138" t="s">
        <v>874</v>
      </c>
      <c r="G73" s="1133" t="s">
        <v>460</v>
      </c>
      <c r="H73" s="1154" t="s">
        <v>529</v>
      </c>
      <c r="I73" s="1154" t="s">
        <v>677</v>
      </c>
      <c r="J73" s="1154" t="s">
        <v>678</v>
      </c>
      <c r="K73" s="1133" t="s">
        <v>57</v>
      </c>
      <c r="L73" s="391" t="s">
        <v>1322</v>
      </c>
      <c r="M73" s="1154">
        <f aca="true" t="shared" si="5" ref="M73:M103">N73+O73+P73+Q73+R73+S73+T73+U73+V73+W73+X73+Y73</f>
        <v>5</v>
      </c>
      <c r="N73" s="1154">
        <v>2.92</v>
      </c>
      <c r="O73" s="1154">
        <v>1</v>
      </c>
      <c r="P73" s="1154">
        <v>0.07</v>
      </c>
      <c r="Q73" s="1154"/>
      <c r="R73" s="1154">
        <v>0.5</v>
      </c>
      <c r="S73" s="1154">
        <v>0.5</v>
      </c>
      <c r="T73" s="1154"/>
      <c r="U73" s="1154"/>
      <c r="V73" s="1154"/>
      <c r="W73" s="1154">
        <v>0.01</v>
      </c>
      <c r="X73" s="1154"/>
      <c r="Y73" s="1154"/>
    </row>
    <row r="74" spans="1:25" ht="14.25">
      <c r="A74" s="1133" t="s">
        <v>1321</v>
      </c>
      <c r="B74" s="1133">
        <v>2</v>
      </c>
      <c r="C74" s="1478">
        <v>2</v>
      </c>
      <c r="D74" s="1479">
        <v>22.1</v>
      </c>
      <c r="E74" s="1480">
        <v>1</v>
      </c>
      <c r="F74" s="1138" t="s">
        <v>874</v>
      </c>
      <c r="G74" s="1133" t="s">
        <v>460</v>
      </c>
      <c r="H74" s="1154" t="s">
        <v>529</v>
      </c>
      <c r="I74" s="1154" t="s">
        <v>677</v>
      </c>
      <c r="J74" s="1154" t="s">
        <v>678</v>
      </c>
      <c r="K74" s="1133" t="s">
        <v>57</v>
      </c>
      <c r="L74" s="391" t="s">
        <v>1322</v>
      </c>
      <c r="M74" s="1154">
        <f t="shared" si="5"/>
        <v>7.139999999999999</v>
      </c>
      <c r="N74" s="1154">
        <v>4.18</v>
      </c>
      <c r="O74" s="1154">
        <v>1.43</v>
      </c>
      <c r="P74" s="1154">
        <v>0.1</v>
      </c>
      <c r="Q74" s="1154"/>
      <c r="R74" s="1154">
        <v>0.71</v>
      </c>
      <c r="S74" s="1154">
        <v>0.71</v>
      </c>
      <c r="T74" s="1154"/>
      <c r="U74" s="1154"/>
      <c r="V74" s="1154"/>
      <c r="W74" s="1154">
        <v>0.01</v>
      </c>
      <c r="X74" s="1154"/>
      <c r="Y74" s="1154"/>
    </row>
    <row r="75" spans="1:25" ht="14.25">
      <c r="A75" s="1133" t="s">
        <v>1321</v>
      </c>
      <c r="B75" s="1133">
        <v>3</v>
      </c>
      <c r="C75" s="1478">
        <v>3</v>
      </c>
      <c r="D75" s="1481">
        <v>20</v>
      </c>
      <c r="E75" s="1478">
        <v>0.9</v>
      </c>
      <c r="F75" s="1138" t="s">
        <v>874</v>
      </c>
      <c r="G75" s="1133" t="s">
        <v>463</v>
      </c>
      <c r="H75" s="1154" t="s">
        <v>529</v>
      </c>
      <c r="I75" s="1154" t="s">
        <v>677</v>
      </c>
      <c r="J75" s="1154" t="s">
        <v>678</v>
      </c>
      <c r="K75" s="1133" t="s">
        <v>57</v>
      </c>
      <c r="L75" s="1484" t="s">
        <v>1323</v>
      </c>
      <c r="M75" s="1154">
        <f t="shared" si="5"/>
        <v>6.43</v>
      </c>
      <c r="N75" s="1154">
        <v>3.86</v>
      </c>
      <c r="O75" s="1154"/>
      <c r="P75" s="1154"/>
      <c r="Q75" s="1154"/>
      <c r="R75" s="1154"/>
      <c r="S75" s="1154">
        <v>0.64</v>
      </c>
      <c r="T75" s="1154"/>
      <c r="U75" s="1154"/>
      <c r="V75" s="1154"/>
      <c r="W75" s="1154"/>
      <c r="X75" s="1154">
        <v>1.93</v>
      </c>
      <c r="Y75" s="1154"/>
    </row>
    <row r="76" spans="1:25" ht="14.25">
      <c r="A76" s="1133" t="s">
        <v>1321</v>
      </c>
      <c r="B76" s="1133">
        <v>4</v>
      </c>
      <c r="C76" s="1478">
        <v>3</v>
      </c>
      <c r="D76" s="1479">
        <v>26.2</v>
      </c>
      <c r="E76" s="1480">
        <v>0.8</v>
      </c>
      <c r="F76" s="1138" t="s">
        <v>874</v>
      </c>
      <c r="G76" s="1154" t="s">
        <v>452</v>
      </c>
      <c r="H76" s="1154" t="s">
        <v>529</v>
      </c>
      <c r="I76" s="1154" t="s">
        <v>677</v>
      </c>
      <c r="J76" s="1154" t="s">
        <v>678</v>
      </c>
      <c r="K76" s="1133" t="s">
        <v>57</v>
      </c>
      <c r="L76" s="391" t="s">
        <v>1324</v>
      </c>
      <c r="M76" s="1154">
        <f t="shared" si="5"/>
        <v>5.71</v>
      </c>
      <c r="N76" s="1154">
        <v>3.34</v>
      </c>
      <c r="O76" s="1154">
        <v>1.71</v>
      </c>
      <c r="P76" s="1154"/>
      <c r="Q76" s="1154"/>
      <c r="R76" s="1154">
        <v>0.57</v>
      </c>
      <c r="S76" s="1154">
        <v>0.08</v>
      </c>
      <c r="T76" s="1154"/>
      <c r="U76" s="1154">
        <v>0.01</v>
      </c>
      <c r="V76" s="1154"/>
      <c r="W76" s="1154"/>
      <c r="X76" s="1154"/>
      <c r="Y76" s="1154"/>
    </row>
    <row r="77" spans="1:25" ht="14.25">
      <c r="A77" s="1133" t="s">
        <v>1321</v>
      </c>
      <c r="B77" s="1133">
        <v>5</v>
      </c>
      <c r="C77" s="1478">
        <v>5</v>
      </c>
      <c r="D77" s="1481">
        <v>72</v>
      </c>
      <c r="E77" s="1478">
        <v>0.7</v>
      </c>
      <c r="F77" s="1138" t="s">
        <v>874</v>
      </c>
      <c r="G77" s="1133" t="s">
        <v>452</v>
      </c>
      <c r="H77" s="1154" t="s">
        <v>529</v>
      </c>
      <c r="I77" s="1154" t="s">
        <v>677</v>
      </c>
      <c r="J77" s="1133" t="s">
        <v>678</v>
      </c>
      <c r="K77" s="1133" t="s">
        <v>57</v>
      </c>
      <c r="L77" s="391" t="s">
        <v>1324</v>
      </c>
      <c r="M77" s="1154">
        <f t="shared" si="5"/>
        <v>5</v>
      </c>
      <c r="N77" s="1154">
        <v>2.92</v>
      </c>
      <c r="O77" s="1154">
        <v>1.5</v>
      </c>
      <c r="P77" s="1154"/>
      <c r="Q77" s="1154"/>
      <c r="R77" s="1154">
        <v>0.5</v>
      </c>
      <c r="S77" s="1154">
        <v>0.07</v>
      </c>
      <c r="T77" s="1154"/>
      <c r="U77" s="1154">
        <v>0.01</v>
      </c>
      <c r="V77" s="1154"/>
      <c r="W77" s="1154"/>
      <c r="X77" s="1154"/>
      <c r="Y77" s="1154"/>
    </row>
    <row r="78" spans="1:25" ht="14.25">
      <c r="A78" s="1133" t="s">
        <v>1321</v>
      </c>
      <c r="B78" s="1133">
        <v>6</v>
      </c>
      <c r="C78" s="1478">
        <v>8</v>
      </c>
      <c r="D78" s="1479">
        <v>10.2</v>
      </c>
      <c r="E78" s="1478">
        <v>1</v>
      </c>
      <c r="F78" s="1138" t="s">
        <v>874</v>
      </c>
      <c r="G78" s="1154" t="s">
        <v>460</v>
      </c>
      <c r="H78" s="1154" t="s">
        <v>529</v>
      </c>
      <c r="I78" s="1154" t="s">
        <v>677</v>
      </c>
      <c r="J78" s="1154" t="s">
        <v>678</v>
      </c>
      <c r="K78" s="1133" t="s">
        <v>57</v>
      </c>
      <c r="L78" s="391" t="s">
        <v>1314</v>
      </c>
      <c r="M78" s="1154">
        <f t="shared" si="5"/>
        <v>7.139999999999999</v>
      </c>
      <c r="N78" s="1154">
        <v>4.18</v>
      </c>
      <c r="O78" s="1154">
        <v>1.43</v>
      </c>
      <c r="P78" s="1154">
        <v>0.1</v>
      </c>
      <c r="Q78" s="1154"/>
      <c r="R78" s="1154">
        <v>0.71</v>
      </c>
      <c r="S78" s="1154">
        <v>0.71</v>
      </c>
      <c r="T78" s="1154"/>
      <c r="U78" s="1154">
        <v>0.01</v>
      </c>
      <c r="V78" s="1154"/>
      <c r="W78" s="1154"/>
      <c r="X78" s="1154"/>
      <c r="Y78" s="1154"/>
    </row>
    <row r="79" spans="1:25" ht="14.25">
      <c r="A79" s="1133" t="s">
        <v>1321</v>
      </c>
      <c r="B79" s="1133">
        <v>7</v>
      </c>
      <c r="C79" s="1482">
        <v>8</v>
      </c>
      <c r="D79" s="1483">
        <v>2.1</v>
      </c>
      <c r="E79" s="1480">
        <v>0.8</v>
      </c>
      <c r="F79" s="1138" t="s">
        <v>874</v>
      </c>
      <c r="G79" s="1154" t="s">
        <v>463</v>
      </c>
      <c r="H79" s="1154" t="s">
        <v>529</v>
      </c>
      <c r="I79" s="1154" t="s">
        <v>677</v>
      </c>
      <c r="J79" s="1154" t="s">
        <v>678</v>
      </c>
      <c r="K79" s="1133" t="s">
        <v>57</v>
      </c>
      <c r="L79" s="1484" t="s">
        <v>1323</v>
      </c>
      <c r="M79" s="1154">
        <f t="shared" si="5"/>
        <v>5.71</v>
      </c>
      <c r="N79" s="1154">
        <v>3.43</v>
      </c>
      <c r="O79" s="1154"/>
      <c r="P79" s="1154"/>
      <c r="Q79" s="1154"/>
      <c r="R79" s="1154"/>
      <c r="S79" s="1154">
        <v>0.57</v>
      </c>
      <c r="T79" s="1154"/>
      <c r="U79" s="1154"/>
      <c r="V79" s="1154"/>
      <c r="W79" s="1154"/>
      <c r="X79" s="1154">
        <v>1.71</v>
      </c>
      <c r="Y79" s="1154"/>
    </row>
    <row r="80" spans="1:25" ht="14.25">
      <c r="A80" s="1133" t="s">
        <v>1325</v>
      </c>
      <c r="B80" s="1133">
        <v>8</v>
      </c>
      <c r="C80" s="1478">
        <v>14</v>
      </c>
      <c r="D80" s="1481">
        <v>40</v>
      </c>
      <c r="E80" s="1478">
        <v>0.4</v>
      </c>
      <c r="F80" s="1138" t="s">
        <v>874</v>
      </c>
      <c r="G80" s="1133" t="s">
        <v>452</v>
      </c>
      <c r="H80" s="1154" t="s">
        <v>529</v>
      </c>
      <c r="I80" s="1154" t="s">
        <v>677</v>
      </c>
      <c r="J80" s="1154" t="s">
        <v>678</v>
      </c>
      <c r="K80" s="1133" t="s">
        <v>57</v>
      </c>
      <c r="L80" s="391" t="s">
        <v>1326</v>
      </c>
      <c r="M80" s="1154">
        <f t="shared" si="5"/>
        <v>2.8599999999999994</v>
      </c>
      <c r="N80" s="1154">
        <v>1.67</v>
      </c>
      <c r="O80" s="1154">
        <v>0.86</v>
      </c>
      <c r="P80" s="1154"/>
      <c r="Q80" s="1154"/>
      <c r="R80" s="1154">
        <v>0.28</v>
      </c>
      <c r="S80" s="1154">
        <v>0.04</v>
      </c>
      <c r="T80" s="1154"/>
      <c r="U80" s="1154"/>
      <c r="V80" s="1154">
        <v>0.01</v>
      </c>
      <c r="W80" s="1154"/>
      <c r="X80" s="1154"/>
      <c r="Y80" s="1154"/>
    </row>
    <row r="81" spans="1:25" ht="14.25">
      <c r="A81" s="1133" t="s">
        <v>1325</v>
      </c>
      <c r="B81" s="1133">
        <v>9</v>
      </c>
      <c r="C81" s="1478">
        <v>14</v>
      </c>
      <c r="D81" s="1481">
        <v>54</v>
      </c>
      <c r="E81" s="1480">
        <v>0.2</v>
      </c>
      <c r="F81" s="1138" t="s">
        <v>874</v>
      </c>
      <c r="G81" s="1133" t="s">
        <v>452</v>
      </c>
      <c r="H81" s="1154" t="s">
        <v>529</v>
      </c>
      <c r="I81" s="1154" t="s">
        <v>677</v>
      </c>
      <c r="J81" s="1154" t="s">
        <v>678</v>
      </c>
      <c r="K81" s="1133" t="s">
        <v>57</v>
      </c>
      <c r="L81" s="1484" t="s">
        <v>1306</v>
      </c>
      <c r="M81" s="1154">
        <f t="shared" si="5"/>
        <v>1.43</v>
      </c>
      <c r="N81" s="1154">
        <v>0.83</v>
      </c>
      <c r="O81" s="1154">
        <v>0.43</v>
      </c>
      <c r="P81" s="1154"/>
      <c r="Q81" s="1154"/>
      <c r="R81" s="1154">
        <v>0.14</v>
      </c>
      <c r="S81" s="1154">
        <v>0.02</v>
      </c>
      <c r="T81" s="1154"/>
      <c r="U81" s="1154"/>
      <c r="V81" s="1154">
        <v>0.01</v>
      </c>
      <c r="W81" s="1154"/>
      <c r="X81" s="1154"/>
      <c r="Y81" s="1154"/>
    </row>
    <row r="82" spans="1:25" ht="14.25">
      <c r="A82" s="1133" t="s">
        <v>1327</v>
      </c>
      <c r="B82" s="1133">
        <v>10</v>
      </c>
      <c r="C82" s="1478">
        <v>17</v>
      </c>
      <c r="D82" s="1479">
        <v>14.1</v>
      </c>
      <c r="E82" s="1478">
        <v>1</v>
      </c>
      <c r="F82" s="1138" t="s">
        <v>874</v>
      </c>
      <c r="G82" s="1133" t="s">
        <v>463</v>
      </c>
      <c r="H82" s="1154" t="s">
        <v>529</v>
      </c>
      <c r="I82" s="1154" t="s">
        <v>677</v>
      </c>
      <c r="J82" s="1154" t="s">
        <v>678</v>
      </c>
      <c r="K82" s="1133" t="s">
        <v>57</v>
      </c>
      <c r="L82" s="1484" t="s">
        <v>1323</v>
      </c>
      <c r="M82" s="1154">
        <f t="shared" si="5"/>
        <v>7.140000000000001</v>
      </c>
      <c r="N82" s="1154">
        <v>4.29</v>
      </c>
      <c r="O82" s="1154"/>
      <c r="P82" s="1154"/>
      <c r="Q82" s="1154"/>
      <c r="R82" s="1154"/>
      <c r="S82" s="1154">
        <v>0.71</v>
      </c>
      <c r="T82" s="1154"/>
      <c r="U82" s="1154"/>
      <c r="V82" s="1154"/>
      <c r="W82" s="1154"/>
      <c r="X82" s="1154">
        <v>2.14</v>
      </c>
      <c r="Y82" s="1154"/>
    </row>
    <row r="83" spans="1:25" ht="14.25">
      <c r="A83" s="1133" t="s">
        <v>1327</v>
      </c>
      <c r="B83" s="1133">
        <v>11</v>
      </c>
      <c r="C83" s="1482">
        <v>20</v>
      </c>
      <c r="D83" s="1483">
        <v>23.1</v>
      </c>
      <c r="E83" s="1480">
        <v>0.5</v>
      </c>
      <c r="F83" s="1138" t="s">
        <v>874</v>
      </c>
      <c r="G83" s="1133" t="s">
        <v>460</v>
      </c>
      <c r="H83" s="1154" t="s">
        <v>529</v>
      </c>
      <c r="I83" s="1154" t="s">
        <v>677</v>
      </c>
      <c r="J83" s="1154" t="s">
        <v>678</v>
      </c>
      <c r="K83" s="1133" t="s">
        <v>57</v>
      </c>
      <c r="L83" s="1484" t="s">
        <v>1322</v>
      </c>
      <c r="M83" s="1154">
        <f t="shared" si="5"/>
        <v>3.5699999999999994</v>
      </c>
      <c r="N83" s="1154">
        <v>2.09</v>
      </c>
      <c r="O83" s="1154">
        <v>0.71</v>
      </c>
      <c r="P83" s="1154">
        <v>0.05</v>
      </c>
      <c r="Q83" s="1154"/>
      <c r="R83" s="1154">
        <v>0.35</v>
      </c>
      <c r="S83" s="1154">
        <v>0.36</v>
      </c>
      <c r="T83" s="1154"/>
      <c r="U83" s="1154"/>
      <c r="V83" s="1154"/>
      <c r="W83" s="1154">
        <v>0.01</v>
      </c>
      <c r="X83" s="1154"/>
      <c r="Y83" s="1154"/>
    </row>
    <row r="84" spans="1:25" ht="14.25">
      <c r="A84" s="1133" t="s">
        <v>1327</v>
      </c>
      <c r="B84" s="1133">
        <v>12</v>
      </c>
      <c r="C84" s="1478">
        <v>20</v>
      </c>
      <c r="D84" s="1479">
        <v>23.2</v>
      </c>
      <c r="E84" s="1478">
        <v>0.6</v>
      </c>
      <c r="F84" s="1138" t="s">
        <v>874</v>
      </c>
      <c r="G84" s="1133" t="s">
        <v>460</v>
      </c>
      <c r="H84" s="1154" t="s">
        <v>529</v>
      </c>
      <c r="I84" s="1154" t="s">
        <v>677</v>
      </c>
      <c r="J84" s="1154" t="s">
        <v>678</v>
      </c>
      <c r="K84" s="1133" t="s">
        <v>57</v>
      </c>
      <c r="L84" s="1484" t="s">
        <v>1322</v>
      </c>
      <c r="M84" s="1154">
        <f t="shared" si="5"/>
        <v>4.279999999999999</v>
      </c>
      <c r="N84" s="1154">
        <v>2.51</v>
      </c>
      <c r="O84" s="1154">
        <v>0.86</v>
      </c>
      <c r="P84" s="1154">
        <v>0.06</v>
      </c>
      <c r="Q84" s="1154"/>
      <c r="R84" s="1154">
        <v>0.42</v>
      </c>
      <c r="S84" s="1154">
        <v>0.42</v>
      </c>
      <c r="T84" s="1154"/>
      <c r="U84" s="1154"/>
      <c r="V84" s="1154"/>
      <c r="W84" s="1154">
        <v>0.01</v>
      </c>
      <c r="X84" s="1154"/>
      <c r="Y84" s="1154"/>
    </row>
    <row r="85" spans="1:25" ht="14.25">
      <c r="A85" s="1133" t="s">
        <v>1327</v>
      </c>
      <c r="B85" s="1133">
        <v>13</v>
      </c>
      <c r="C85" s="1478">
        <v>20</v>
      </c>
      <c r="D85" s="1479">
        <v>23.3</v>
      </c>
      <c r="E85" s="1478">
        <v>0.4</v>
      </c>
      <c r="F85" s="1138" t="s">
        <v>874</v>
      </c>
      <c r="G85" s="1133" t="s">
        <v>460</v>
      </c>
      <c r="H85" s="1154" t="s">
        <v>529</v>
      </c>
      <c r="I85" s="1154" t="s">
        <v>677</v>
      </c>
      <c r="J85" s="1154" t="s">
        <v>678</v>
      </c>
      <c r="K85" s="1133" t="s">
        <v>57</v>
      </c>
      <c r="L85" s="1484" t="s">
        <v>1314</v>
      </c>
      <c r="M85" s="1154">
        <f t="shared" si="5"/>
        <v>2.8499999999999996</v>
      </c>
      <c r="N85" s="1154">
        <v>1.67</v>
      </c>
      <c r="O85" s="1154">
        <v>0.57</v>
      </c>
      <c r="P85" s="1154">
        <v>0.04</v>
      </c>
      <c r="Q85" s="1154"/>
      <c r="R85" s="1154">
        <v>0.28</v>
      </c>
      <c r="S85" s="1154">
        <v>0.28</v>
      </c>
      <c r="T85" s="1154"/>
      <c r="U85" s="1154">
        <v>0.01</v>
      </c>
      <c r="V85" s="1154"/>
      <c r="W85" s="1154"/>
      <c r="X85" s="1154"/>
      <c r="Y85" s="1154"/>
    </row>
    <row r="86" spans="1:25" ht="14.25">
      <c r="A86" s="1133" t="s">
        <v>1327</v>
      </c>
      <c r="B86" s="1133">
        <v>14</v>
      </c>
      <c r="C86" s="1482">
        <v>20</v>
      </c>
      <c r="D86" s="1483">
        <v>23.4</v>
      </c>
      <c r="E86" s="1478">
        <v>0.8</v>
      </c>
      <c r="F86" s="1138" t="s">
        <v>874</v>
      </c>
      <c r="G86" s="1133" t="s">
        <v>460</v>
      </c>
      <c r="H86" s="1154" t="s">
        <v>529</v>
      </c>
      <c r="I86" s="1154" t="s">
        <v>677</v>
      </c>
      <c r="J86" s="1154" t="s">
        <v>678</v>
      </c>
      <c r="K86" s="1133" t="s">
        <v>57</v>
      </c>
      <c r="L86" s="1484" t="s">
        <v>1314</v>
      </c>
      <c r="M86" s="1154">
        <f t="shared" si="5"/>
        <v>5.71</v>
      </c>
      <c r="N86" s="1154">
        <v>3.34</v>
      </c>
      <c r="O86" s="1154">
        <v>1.14</v>
      </c>
      <c r="P86" s="1154">
        <v>0.08</v>
      </c>
      <c r="Q86" s="1154"/>
      <c r="R86" s="1154">
        <v>0.57</v>
      </c>
      <c r="S86" s="1154">
        <v>0.57</v>
      </c>
      <c r="T86" s="1154"/>
      <c r="U86" s="1154">
        <v>0.01</v>
      </c>
      <c r="V86" s="1154"/>
      <c r="W86" s="1154"/>
      <c r="X86" s="1154"/>
      <c r="Y86" s="1154"/>
    </row>
    <row r="87" spans="1:25" ht="14.25">
      <c r="A87" s="1133" t="s">
        <v>1327</v>
      </c>
      <c r="B87" s="1133">
        <v>15</v>
      </c>
      <c r="C87" s="1478">
        <v>21</v>
      </c>
      <c r="D87" s="1479">
        <v>32.2</v>
      </c>
      <c r="E87" s="1480">
        <v>0.6</v>
      </c>
      <c r="F87" s="1138" t="s">
        <v>874</v>
      </c>
      <c r="G87" s="1133" t="s">
        <v>460</v>
      </c>
      <c r="H87" s="1154" t="s">
        <v>529</v>
      </c>
      <c r="I87" s="1154" t="s">
        <v>677</v>
      </c>
      <c r="J87" s="1154" t="s">
        <v>678</v>
      </c>
      <c r="K87" s="1133" t="s">
        <v>57</v>
      </c>
      <c r="L87" s="1484" t="s">
        <v>1315</v>
      </c>
      <c r="M87" s="1154">
        <f t="shared" si="5"/>
        <v>4.279999999999999</v>
      </c>
      <c r="N87" s="1154">
        <v>2.51</v>
      </c>
      <c r="O87" s="1154">
        <v>0.86</v>
      </c>
      <c r="P87" s="1154">
        <v>0.06</v>
      </c>
      <c r="Q87" s="1154"/>
      <c r="R87" s="1154">
        <v>0.42</v>
      </c>
      <c r="S87" s="1154">
        <v>0.42</v>
      </c>
      <c r="T87" s="1154"/>
      <c r="U87" s="1154"/>
      <c r="V87" s="1154">
        <v>0.01</v>
      </c>
      <c r="W87" s="1154"/>
      <c r="X87" s="1154"/>
      <c r="Y87" s="1154"/>
    </row>
    <row r="88" spans="1:25" ht="14.25">
      <c r="A88" s="1133" t="s">
        <v>1327</v>
      </c>
      <c r="B88" s="1133">
        <v>16</v>
      </c>
      <c r="C88" s="1478">
        <v>21</v>
      </c>
      <c r="D88" s="1479">
        <v>32.3</v>
      </c>
      <c r="E88" s="1480">
        <v>0.4</v>
      </c>
      <c r="F88" s="1138" t="s">
        <v>874</v>
      </c>
      <c r="G88" s="1133" t="s">
        <v>460</v>
      </c>
      <c r="H88" s="1154" t="s">
        <v>529</v>
      </c>
      <c r="I88" s="1154" t="s">
        <v>677</v>
      </c>
      <c r="J88" s="1154" t="s">
        <v>678</v>
      </c>
      <c r="K88" s="1133" t="s">
        <v>57</v>
      </c>
      <c r="L88" s="1484" t="s">
        <v>1315</v>
      </c>
      <c r="M88" s="1154">
        <f t="shared" si="5"/>
        <v>2.8499999999999996</v>
      </c>
      <c r="N88" s="1154">
        <v>1.67</v>
      </c>
      <c r="O88" s="1154">
        <v>0.57</v>
      </c>
      <c r="P88" s="1154">
        <v>0.04</v>
      </c>
      <c r="Q88" s="1154"/>
      <c r="R88" s="1154">
        <v>0.28</v>
      </c>
      <c r="S88" s="1154">
        <v>0.28</v>
      </c>
      <c r="T88" s="1154"/>
      <c r="U88" s="1154"/>
      <c r="V88" s="1154">
        <v>0.01</v>
      </c>
      <c r="W88" s="1154"/>
      <c r="X88" s="1154"/>
      <c r="Y88" s="1154"/>
    </row>
    <row r="89" spans="1:25" ht="14.25">
      <c r="A89" s="1133" t="s">
        <v>1327</v>
      </c>
      <c r="B89" s="1133">
        <v>17</v>
      </c>
      <c r="C89" s="1478">
        <v>21</v>
      </c>
      <c r="D89" s="1479">
        <v>32.4</v>
      </c>
      <c r="E89" s="1480">
        <v>0.8</v>
      </c>
      <c r="F89" s="1138" t="s">
        <v>874</v>
      </c>
      <c r="G89" s="1133" t="s">
        <v>460</v>
      </c>
      <c r="H89" s="1154" t="s">
        <v>529</v>
      </c>
      <c r="I89" s="1154" t="s">
        <v>677</v>
      </c>
      <c r="J89" s="1154" t="s">
        <v>678</v>
      </c>
      <c r="K89" s="1133" t="s">
        <v>57</v>
      </c>
      <c r="L89" s="1484" t="s">
        <v>1322</v>
      </c>
      <c r="M89" s="1154">
        <f t="shared" si="5"/>
        <v>5.71</v>
      </c>
      <c r="N89" s="1154">
        <v>3.34</v>
      </c>
      <c r="O89" s="1154">
        <v>1.14</v>
      </c>
      <c r="P89" s="1154">
        <v>0.08</v>
      </c>
      <c r="Q89" s="1154"/>
      <c r="R89" s="1154">
        <v>0.57</v>
      </c>
      <c r="S89" s="1154">
        <v>0.57</v>
      </c>
      <c r="T89" s="1154"/>
      <c r="U89" s="1154"/>
      <c r="V89" s="1154"/>
      <c r="W89" s="1154">
        <v>0.01</v>
      </c>
      <c r="X89" s="1154"/>
      <c r="Y89" s="1154"/>
    </row>
    <row r="90" spans="1:25" ht="14.25">
      <c r="A90" s="1133" t="s">
        <v>1328</v>
      </c>
      <c r="B90" s="1133">
        <v>18</v>
      </c>
      <c r="C90" s="1478">
        <v>22</v>
      </c>
      <c r="D90" s="1481">
        <v>47</v>
      </c>
      <c r="E90" s="1480">
        <v>1</v>
      </c>
      <c r="F90" s="1138" t="s">
        <v>874</v>
      </c>
      <c r="G90" s="1133" t="s">
        <v>460</v>
      </c>
      <c r="H90" s="1154" t="s">
        <v>529</v>
      </c>
      <c r="I90" s="1154" t="s">
        <v>677</v>
      </c>
      <c r="J90" s="1154" t="s">
        <v>678</v>
      </c>
      <c r="K90" s="1133" t="s">
        <v>57</v>
      </c>
      <c r="L90" s="1484" t="s">
        <v>1322</v>
      </c>
      <c r="M90" s="1154">
        <f t="shared" si="5"/>
        <v>7.139999999999999</v>
      </c>
      <c r="N90" s="1154">
        <v>4.18</v>
      </c>
      <c r="O90" s="1154">
        <v>1.43</v>
      </c>
      <c r="P90" s="1154">
        <v>0.1</v>
      </c>
      <c r="Q90" s="1154"/>
      <c r="R90" s="1154">
        <v>0.71</v>
      </c>
      <c r="S90" s="1154">
        <v>0.71</v>
      </c>
      <c r="T90" s="1154"/>
      <c r="U90" s="1154"/>
      <c r="V90" s="1154"/>
      <c r="W90" s="1154">
        <v>0.01</v>
      </c>
      <c r="X90" s="1154"/>
      <c r="Y90" s="1154"/>
    </row>
    <row r="91" spans="1:25" ht="14.25">
      <c r="A91" s="1133" t="s">
        <v>1328</v>
      </c>
      <c r="B91" s="1133">
        <v>19</v>
      </c>
      <c r="C91" s="1478">
        <v>22</v>
      </c>
      <c r="D91" s="1479">
        <v>50.1</v>
      </c>
      <c r="E91" s="1478">
        <v>0.4</v>
      </c>
      <c r="F91" s="1138" t="s">
        <v>874</v>
      </c>
      <c r="G91" s="1133" t="s">
        <v>452</v>
      </c>
      <c r="H91" s="1154" t="s">
        <v>529</v>
      </c>
      <c r="I91" s="1154" t="s">
        <v>677</v>
      </c>
      <c r="J91" s="1154" t="s">
        <v>678</v>
      </c>
      <c r="K91" s="1133" t="s">
        <v>57</v>
      </c>
      <c r="L91" s="1484" t="s">
        <v>1326</v>
      </c>
      <c r="M91" s="1154">
        <f t="shared" si="5"/>
        <v>2.8599999999999994</v>
      </c>
      <c r="N91" s="1154">
        <v>1.67</v>
      </c>
      <c r="O91" s="1154">
        <v>0.86</v>
      </c>
      <c r="P91" s="1154"/>
      <c r="Q91" s="1154"/>
      <c r="R91" s="1154">
        <v>0.28</v>
      </c>
      <c r="S91" s="1154">
        <v>0.04</v>
      </c>
      <c r="T91" s="1154"/>
      <c r="U91" s="1154"/>
      <c r="V91" s="1154">
        <v>0.01</v>
      </c>
      <c r="W91" s="1154"/>
      <c r="X91" s="1154"/>
      <c r="Y91" s="1154"/>
    </row>
    <row r="92" spans="1:25" ht="14.25">
      <c r="A92" s="1133" t="s">
        <v>1329</v>
      </c>
      <c r="B92" s="1133">
        <v>20</v>
      </c>
      <c r="C92" s="1478">
        <v>26</v>
      </c>
      <c r="D92" s="1481">
        <v>17</v>
      </c>
      <c r="E92" s="1478">
        <v>1</v>
      </c>
      <c r="F92" s="1138" t="s">
        <v>874</v>
      </c>
      <c r="G92" s="1133" t="s">
        <v>502</v>
      </c>
      <c r="H92" s="1154" t="s">
        <v>529</v>
      </c>
      <c r="I92" s="1154" t="s">
        <v>677</v>
      </c>
      <c r="J92" s="1154" t="s">
        <v>678</v>
      </c>
      <c r="K92" s="1133" t="s">
        <v>57</v>
      </c>
      <c r="L92" s="1484" t="s">
        <v>1330</v>
      </c>
      <c r="M92" s="1154">
        <f t="shared" si="5"/>
        <v>7.14</v>
      </c>
      <c r="N92" s="1154">
        <v>4.09</v>
      </c>
      <c r="O92" s="1154">
        <v>2.14</v>
      </c>
      <c r="P92" s="1154">
        <v>0.1</v>
      </c>
      <c r="Q92" s="1154"/>
      <c r="R92" s="1154">
        <v>0.71</v>
      </c>
      <c r="S92" s="1154">
        <v>0.1</v>
      </c>
      <c r="T92" s="1154"/>
      <c r="U92" s="1154"/>
      <c r="V92" s="1154"/>
      <c r="W92" s="1154"/>
      <c r="X92" s="1154"/>
      <c r="Y92" s="1154"/>
    </row>
    <row r="93" spans="1:25" ht="14.25">
      <c r="A93" s="1133" t="s">
        <v>1331</v>
      </c>
      <c r="B93" s="1133">
        <v>21</v>
      </c>
      <c r="C93" s="1478">
        <v>28</v>
      </c>
      <c r="D93" s="1479">
        <v>8.1</v>
      </c>
      <c r="E93" s="1480">
        <v>1</v>
      </c>
      <c r="F93" s="1138" t="s">
        <v>1318</v>
      </c>
      <c r="G93" s="1133" t="s">
        <v>452</v>
      </c>
      <c r="H93" s="1154" t="s">
        <v>529</v>
      </c>
      <c r="I93" s="1154" t="s">
        <v>677</v>
      </c>
      <c r="J93" s="1154" t="s">
        <v>678</v>
      </c>
      <c r="K93" s="1133" t="s">
        <v>876</v>
      </c>
      <c r="L93" s="1484" t="s">
        <v>1332</v>
      </c>
      <c r="M93" s="1154">
        <f t="shared" si="5"/>
        <v>5.71</v>
      </c>
      <c r="N93" s="1154">
        <v>1.03</v>
      </c>
      <c r="O93" s="1154">
        <v>3.43</v>
      </c>
      <c r="P93" s="1154">
        <v>0.1</v>
      </c>
      <c r="Q93" s="1154"/>
      <c r="R93" s="1154">
        <v>0.57</v>
      </c>
      <c r="S93" s="1154">
        <v>0.57</v>
      </c>
      <c r="T93" s="1154"/>
      <c r="U93" s="1154">
        <v>0.01</v>
      </c>
      <c r="V93" s="1154"/>
      <c r="W93" s="1154"/>
      <c r="X93" s="1154"/>
      <c r="Y93" s="1154"/>
    </row>
    <row r="94" spans="1:25" ht="14.25">
      <c r="A94" s="1133" t="s">
        <v>1333</v>
      </c>
      <c r="B94" s="1133">
        <v>22</v>
      </c>
      <c r="C94" s="1478">
        <v>37</v>
      </c>
      <c r="D94" s="1479">
        <v>4.1</v>
      </c>
      <c r="E94" s="1480">
        <v>1</v>
      </c>
      <c r="F94" s="1138" t="s">
        <v>1318</v>
      </c>
      <c r="G94" s="1133" t="s">
        <v>452</v>
      </c>
      <c r="H94" s="1154" t="s">
        <v>529</v>
      </c>
      <c r="I94" s="1154" t="s">
        <v>677</v>
      </c>
      <c r="J94" s="1154" t="s">
        <v>678</v>
      </c>
      <c r="K94" s="1133" t="s">
        <v>876</v>
      </c>
      <c r="L94" s="1484" t="s">
        <v>1332</v>
      </c>
      <c r="M94" s="1154">
        <f t="shared" si="5"/>
        <v>5.71</v>
      </c>
      <c r="N94" s="1154">
        <v>1.03</v>
      </c>
      <c r="O94" s="1154">
        <v>3.43</v>
      </c>
      <c r="P94" s="1154"/>
      <c r="Q94" s="1154">
        <v>0.1</v>
      </c>
      <c r="R94" s="1154">
        <v>0.57</v>
      </c>
      <c r="S94" s="1154">
        <v>0.57</v>
      </c>
      <c r="T94" s="1154"/>
      <c r="U94" s="1154">
        <v>0.01</v>
      </c>
      <c r="V94" s="1154"/>
      <c r="W94" s="1154"/>
      <c r="X94" s="1154"/>
      <c r="Y94" s="1154"/>
    </row>
    <row r="95" spans="1:25" ht="14.25">
      <c r="A95" s="1133" t="s">
        <v>1333</v>
      </c>
      <c r="B95" s="1133">
        <v>23</v>
      </c>
      <c r="C95" s="1478">
        <v>37</v>
      </c>
      <c r="D95" s="1479">
        <v>5.2</v>
      </c>
      <c r="E95" s="1478">
        <v>0.9</v>
      </c>
      <c r="F95" s="1138" t="s">
        <v>1318</v>
      </c>
      <c r="G95" s="1133" t="s">
        <v>452</v>
      </c>
      <c r="H95" s="1154" t="s">
        <v>529</v>
      </c>
      <c r="I95" s="1154" t="s">
        <v>677</v>
      </c>
      <c r="J95" s="1154" t="s">
        <v>678</v>
      </c>
      <c r="K95" s="1133" t="s">
        <v>876</v>
      </c>
      <c r="L95" s="1484" t="s">
        <v>1332</v>
      </c>
      <c r="M95" s="1154">
        <f t="shared" si="5"/>
        <v>5.139999999999999</v>
      </c>
      <c r="N95" s="1154">
        <v>1</v>
      </c>
      <c r="O95" s="1154">
        <v>3.09</v>
      </c>
      <c r="P95" s="1154"/>
      <c r="Q95" s="1154">
        <v>0.09</v>
      </c>
      <c r="R95" s="1154">
        <v>0.47</v>
      </c>
      <c r="S95" s="1154">
        <v>0.48</v>
      </c>
      <c r="T95" s="1154"/>
      <c r="U95" s="1154">
        <v>0.01</v>
      </c>
      <c r="V95" s="1154"/>
      <c r="W95" s="1154"/>
      <c r="X95" s="1154"/>
      <c r="Y95" s="1154"/>
    </row>
    <row r="96" spans="1:25" ht="14.25">
      <c r="A96" s="1133" t="s">
        <v>1333</v>
      </c>
      <c r="B96" s="1133">
        <v>24</v>
      </c>
      <c r="C96" s="1478">
        <v>37</v>
      </c>
      <c r="D96" s="1479">
        <v>26.1</v>
      </c>
      <c r="E96" s="1478">
        <v>1</v>
      </c>
      <c r="F96" s="1138" t="s">
        <v>1318</v>
      </c>
      <c r="G96" s="1133" t="s">
        <v>452</v>
      </c>
      <c r="H96" s="1154" t="s">
        <v>529</v>
      </c>
      <c r="I96" s="1154" t="s">
        <v>677</v>
      </c>
      <c r="J96" s="1154" t="s">
        <v>678</v>
      </c>
      <c r="K96" s="1133" t="s">
        <v>876</v>
      </c>
      <c r="L96" s="1484" t="s">
        <v>1332</v>
      </c>
      <c r="M96" s="1154">
        <f t="shared" si="5"/>
        <v>5.71</v>
      </c>
      <c r="N96" s="1154">
        <v>1.03</v>
      </c>
      <c r="O96" s="1154">
        <v>3.43</v>
      </c>
      <c r="P96" s="1154">
        <v>0.1</v>
      </c>
      <c r="Q96" s="1154"/>
      <c r="R96" s="1154">
        <v>0.57</v>
      </c>
      <c r="S96" s="1154">
        <v>0.57</v>
      </c>
      <c r="T96" s="1154"/>
      <c r="U96" s="1154">
        <v>0.01</v>
      </c>
      <c r="V96" s="1154"/>
      <c r="W96" s="1154"/>
      <c r="X96" s="1154"/>
      <c r="Y96" s="1154"/>
    </row>
    <row r="97" spans="1:25" ht="14.25">
      <c r="A97" s="1133" t="s">
        <v>1334</v>
      </c>
      <c r="B97" s="1133">
        <v>25</v>
      </c>
      <c r="C97" s="1478">
        <v>43</v>
      </c>
      <c r="D97" s="1479">
        <v>12.3</v>
      </c>
      <c r="E97" s="1478">
        <v>1</v>
      </c>
      <c r="F97" s="1138" t="s">
        <v>874</v>
      </c>
      <c r="G97" s="1133" t="s">
        <v>460</v>
      </c>
      <c r="H97" s="1154" t="s">
        <v>529</v>
      </c>
      <c r="I97" s="1154" t="s">
        <v>677</v>
      </c>
      <c r="J97" s="1154" t="s">
        <v>678</v>
      </c>
      <c r="K97" s="1133" t="s">
        <v>57</v>
      </c>
      <c r="L97" s="1484" t="s">
        <v>1315</v>
      </c>
      <c r="M97" s="1154">
        <f t="shared" si="5"/>
        <v>7.139999999999999</v>
      </c>
      <c r="N97" s="1154">
        <v>4.18</v>
      </c>
      <c r="O97" s="1154">
        <v>1.43</v>
      </c>
      <c r="P97" s="1154">
        <v>0.1</v>
      </c>
      <c r="Q97" s="1154"/>
      <c r="R97" s="1154">
        <v>0.71</v>
      </c>
      <c r="S97" s="1154">
        <v>0.71</v>
      </c>
      <c r="T97" s="1154"/>
      <c r="U97" s="1154"/>
      <c r="V97" s="1154">
        <v>0.01</v>
      </c>
      <c r="W97" s="1154"/>
      <c r="X97" s="1154"/>
      <c r="Y97" s="1154"/>
    </row>
    <row r="98" spans="1:25" ht="14.25">
      <c r="A98" s="1133" t="s">
        <v>1334</v>
      </c>
      <c r="B98" s="1133">
        <v>26</v>
      </c>
      <c r="C98" s="1478">
        <v>43</v>
      </c>
      <c r="D98" s="1479">
        <v>43.1</v>
      </c>
      <c r="E98" s="1478">
        <v>0.8</v>
      </c>
      <c r="F98" s="1138" t="s">
        <v>874</v>
      </c>
      <c r="G98" s="1133" t="s">
        <v>463</v>
      </c>
      <c r="H98" s="1154" t="s">
        <v>529</v>
      </c>
      <c r="I98" s="1154" t="s">
        <v>677</v>
      </c>
      <c r="J98" s="1154" t="s">
        <v>678</v>
      </c>
      <c r="K98" s="1133" t="s">
        <v>57</v>
      </c>
      <c r="L98" s="1484" t="s">
        <v>1323</v>
      </c>
      <c r="M98" s="1154">
        <f t="shared" si="5"/>
        <v>5.71</v>
      </c>
      <c r="N98" s="1154">
        <v>3.43</v>
      </c>
      <c r="O98" s="1154"/>
      <c r="P98" s="1154"/>
      <c r="Q98" s="1154"/>
      <c r="R98" s="1154"/>
      <c r="S98" s="1154">
        <v>0.57</v>
      </c>
      <c r="T98" s="1154"/>
      <c r="U98" s="1154"/>
      <c r="V98" s="1154"/>
      <c r="W98" s="1154"/>
      <c r="X98" s="1154">
        <v>1.71</v>
      </c>
      <c r="Y98" s="1154"/>
    </row>
    <row r="99" spans="1:25" ht="14.25">
      <c r="A99" s="1133" t="s">
        <v>1334</v>
      </c>
      <c r="B99" s="1133">
        <v>27</v>
      </c>
      <c r="C99" s="1478">
        <v>44</v>
      </c>
      <c r="D99" s="1479">
        <v>51.1</v>
      </c>
      <c r="E99" s="1478">
        <v>1</v>
      </c>
      <c r="F99" s="1138" t="s">
        <v>874</v>
      </c>
      <c r="G99" s="1133" t="s">
        <v>460</v>
      </c>
      <c r="H99" s="1154" t="s">
        <v>529</v>
      </c>
      <c r="I99" s="1154" t="s">
        <v>677</v>
      </c>
      <c r="J99" s="1154" t="s">
        <v>678</v>
      </c>
      <c r="K99" s="1133" t="s">
        <v>57</v>
      </c>
      <c r="L99" s="1484" t="s">
        <v>1322</v>
      </c>
      <c r="M99" s="1154">
        <f t="shared" si="5"/>
        <v>7.139999999999999</v>
      </c>
      <c r="N99" s="1154">
        <v>4.18</v>
      </c>
      <c r="O99" s="1154">
        <v>1.43</v>
      </c>
      <c r="P99" s="1154">
        <v>0.1</v>
      </c>
      <c r="Q99" s="1154"/>
      <c r="R99" s="1154">
        <v>0.71</v>
      </c>
      <c r="S99" s="1154">
        <v>0.71</v>
      </c>
      <c r="T99" s="1154"/>
      <c r="U99" s="1154"/>
      <c r="V99" s="1154"/>
      <c r="W99" s="1154">
        <v>0.01</v>
      </c>
      <c r="X99" s="1154"/>
      <c r="Y99" s="1154"/>
    </row>
    <row r="100" spans="1:25" ht="14.25">
      <c r="A100" s="1133" t="s">
        <v>1335</v>
      </c>
      <c r="B100" s="1133">
        <v>28</v>
      </c>
      <c r="C100" s="1478">
        <v>52</v>
      </c>
      <c r="D100" s="1481">
        <v>15</v>
      </c>
      <c r="E100" s="1478">
        <v>0.9</v>
      </c>
      <c r="F100" s="1138" t="s">
        <v>874</v>
      </c>
      <c r="G100" s="1133" t="s">
        <v>460</v>
      </c>
      <c r="H100" s="1154" t="s">
        <v>529</v>
      </c>
      <c r="I100" s="1154" t="s">
        <v>677</v>
      </c>
      <c r="J100" s="1154" t="s">
        <v>678</v>
      </c>
      <c r="K100" s="1133" t="s">
        <v>57</v>
      </c>
      <c r="L100" s="1484" t="s">
        <v>1322</v>
      </c>
      <c r="M100" s="1154">
        <f t="shared" si="5"/>
        <v>6.429999999999999</v>
      </c>
      <c r="N100" s="1154">
        <v>3.76</v>
      </c>
      <c r="O100" s="1154">
        <v>1.29</v>
      </c>
      <c r="P100" s="1154">
        <v>0.09</v>
      </c>
      <c r="Q100" s="1154"/>
      <c r="R100" s="1154">
        <v>0.64</v>
      </c>
      <c r="S100" s="1154">
        <v>0.64</v>
      </c>
      <c r="T100" s="1154"/>
      <c r="U100" s="1154"/>
      <c r="V100" s="1154"/>
      <c r="W100" s="1154">
        <v>0.01</v>
      </c>
      <c r="X100" s="1154"/>
      <c r="Y100" s="1154"/>
    </row>
    <row r="101" spans="1:25" ht="14.25">
      <c r="A101" s="1133" t="s">
        <v>1335</v>
      </c>
      <c r="B101" s="1133">
        <v>29</v>
      </c>
      <c r="C101" s="1478">
        <v>62</v>
      </c>
      <c r="D101" s="1481">
        <v>8</v>
      </c>
      <c r="E101" s="1478">
        <v>0.9</v>
      </c>
      <c r="F101" s="1138" t="s">
        <v>874</v>
      </c>
      <c r="G101" s="1133" t="s">
        <v>281</v>
      </c>
      <c r="H101" s="1154" t="s">
        <v>529</v>
      </c>
      <c r="I101" s="1154" t="s">
        <v>677</v>
      </c>
      <c r="J101" s="1154" t="s">
        <v>678</v>
      </c>
      <c r="K101" s="1133" t="s">
        <v>57</v>
      </c>
      <c r="L101" s="1484" t="s">
        <v>1322</v>
      </c>
      <c r="M101" s="1154">
        <f t="shared" si="5"/>
        <v>6.429999999999999</v>
      </c>
      <c r="N101" s="1154">
        <v>3.76</v>
      </c>
      <c r="O101" s="1154">
        <v>1.29</v>
      </c>
      <c r="P101" s="1154">
        <v>0.09</v>
      </c>
      <c r="Q101" s="1154"/>
      <c r="R101" s="1154">
        <v>0.64</v>
      </c>
      <c r="S101" s="1154">
        <v>0.64</v>
      </c>
      <c r="T101" s="1154"/>
      <c r="U101" s="1154"/>
      <c r="V101" s="1154"/>
      <c r="W101" s="1154">
        <v>0.01</v>
      </c>
      <c r="X101" s="1154"/>
      <c r="Y101" s="1154"/>
    </row>
    <row r="102" spans="1:25" ht="14.25">
      <c r="A102" s="1133" t="s">
        <v>1335</v>
      </c>
      <c r="B102" s="1133">
        <v>30</v>
      </c>
      <c r="C102" s="1478">
        <v>63</v>
      </c>
      <c r="D102" s="1479">
        <v>1.1</v>
      </c>
      <c r="E102" s="1478">
        <v>0.9</v>
      </c>
      <c r="F102" s="1138" t="s">
        <v>1318</v>
      </c>
      <c r="G102" s="1133" t="s">
        <v>452</v>
      </c>
      <c r="H102" s="1154" t="s">
        <v>529</v>
      </c>
      <c r="I102" s="1154" t="s">
        <v>677</v>
      </c>
      <c r="J102" s="1154" t="s">
        <v>678</v>
      </c>
      <c r="K102" s="1133" t="s">
        <v>876</v>
      </c>
      <c r="L102" s="1484" t="s">
        <v>1332</v>
      </c>
      <c r="M102" s="1154">
        <f t="shared" si="5"/>
        <v>5.139999999999999</v>
      </c>
      <c r="N102" s="1154">
        <v>1</v>
      </c>
      <c r="O102" s="1154">
        <v>3.09</v>
      </c>
      <c r="P102" s="1154"/>
      <c r="Q102" s="1154">
        <v>0.09</v>
      </c>
      <c r="R102" s="1154">
        <v>0.47</v>
      </c>
      <c r="S102" s="1154">
        <v>0.48</v>
      </c>
      <c r="T102" s="1154"/>
      <c r="U102" s="1154">
        <v>0.01</v>
      </c>
      <c r="V102" s="1154"/>
      <c r="W102" s="1154"/>
      <c r="X102" s="1154"/>
      <c r="Y102" s="1154"/>
    </row>
    <row r="103" spans="1:25" ht="14.25">
      <c r="A103" s="1133" t="s">
        <v>1335</v>
      </c>
      <c r="B103" s="1133">
        <v>31</v>
      </c>
      <c r="C103" s="1478">
        <v>56</v>
      </c>
      <c r="D103" s="1479">
        <v>8.1</v>
      </c>
      <c r="E103" s="1478">
        <v>1</v>
      </c>
      <c r="F103" s="1138" t="s">
        <v>874</v>
      </c>
      <c r="G103" s="1133" t="s">
        <v>452</v>
      </c>
      <c r="H103" s="1154" t="s">
        <v>529</v>
      </c>
      <c r="I103" s="1154" t="s">
        <v>677</v>
      </c>
      <c r="J103" s="1154" t="s">
        <v>678</v>
      </c>
      <c r="K103" s="1133" t="s">
        <v>57</v>
      </c>
      <c r="L103" s="1484" t="s">
        <v>1336</v>
      </c>
      <c r="M103" s="1154">
        <f t="shared" si="5"/>
        <v>7.149999999999999</v>
      </c>
      <c r="N103" s="1154">
        <v>4.18</v>
      </c>
      <c r="O103" s="1154">
        <v>1.43</v>
      </c>
      <c r="P103" s="1154">
        <v>0.1</v>
      </c>
      <c r="Q103" s="1154"/>
      <c r="R103" s="1154"/>
      <c r="S103" s="1154"/>
      <c r="T103" s="1154"/>
      <c r="U103" s="1154">
        <v>0.01</v>
      </c>
      <c r="V103" s="1154"/>
      <c r="W103" s="1154"/>
      <c r="X103" s="1154"/>
      <c r="Y103" s="1154">
        <v>1.43</v>
      </c>
    </row>
    <row r="104" spans="1:25" ht="14.25">
      <c r="A104" s="494" t="s">
        <v>394</v>
      </c>
      <c r="B104" s="495"/>
      <c r="C104" s="495"/>
      <c r="D104" s="495"/>
      <c r="E104" s="1107">
        <f>E103+E102+E101+E100+E99+E98+E97+E96+E95+E94+E93+E92+E91+E90+E89+E88+E87+E86+E85+E84+E83+E82+E81+E80+E79+E78+E77+E76+E75+E74+E73</f>
        <v>24.4</v>
      </c>
      <c r="F104" s="441"/>
      <c r="G104" s="438"/>
      <c r="H104" s="438"/>
      <c r="I104" s="438"/>
      <c r="J104" s="438"/>
      <c r="K104" s="438"/>
      <c r="L104" s="439"/>
      <c r="M104" s="440">
        <f>M103+M102+M101+M100+M99+M98+M97+M96+M95+M94+M93+M92+M91+M90+M89+M88+M87+M86+M85+M84+M83+M82+M81+M80+M79+M78+M77+M76+M75+M74+M73</f>
        <v>167.35999999999996</v>
      </c>
      <c r="N104" s="440">
        <f aca="true" t="shared" si="6" ref="N104:Y104">N103+N102+N101+N100+N99+N98+N97+N96+N95+N94+N93+N92+N91+N90+N89+N88+N87+N86+N85+N84+N83+N82+N81+N80+N79+N78+N77+N76+N75+N74+N73</f>
        <v>87.27</v>
      </c>
      <c r="O104" s="440">
        <f t="shared" si="6"/>
        <v>41.98</v>
      </c>
      <c r="P104" s="440">
        <f t="shared" si="6"/>
        <v>1.5600000000000003</v>
      </c>
      <c r="Q104" s="440">
        <f t="shared" si="6"/>
        <v>0.28</v>
      </c>
      <c r="R104" s="440">
        <f t="shared" si="6"/>
        <v>13.350000000000001</v>
      </c>
      <c r="S104" s="440">
        <f t="shared" si="6"/>
        <v>13.740000000000002</v>
      </c>
      <c r="T104" s="440">
        <f t="shared" si="6"/>
        <v>0</v>
      </c>
      <c r="U104" s="440">
        <f t="shared" si="6"/>
        <v>0.10999999999999999</v>
      </c>
      <c r="V104" s="440">
        <f t="shared" si="6"/>
        <v>0.060000000000000005</v>
      </c>
      <c r="W104" s="440">
        <f t="shared" si="6"/>
        <v>0.09</v>
      </c>
      <c r="X104" s="440">
        <f t="shared" si="6"/>
        <v>7.49</v>
      </c>
      <c r="Y104" s="440">
        <f t="shared" si="6"/>
        <v>1.43</v>
      </c>
    </row>
    <row r="105" spans="1:23" ht="14.25">
      <c r="A105" s="1486"/>
      <c r="B105" s="1487" t="s">
        <v>879</v>
      </c>
      <c r="C105" s="1488"/>
      <c r="D105" s="1488"/>
      <c r="E105" s="1488"/>
      <c r="F105" s="1489"/>
      <c r="G105" s="1490"/>
      <c r="H105" s="1490"/>
      <c r="I105" s="1490"/>
      <c r="J105" s="1490"/>
      <c r="K105" s="1490"/>
      <c r="L105" s="1490"/>
      <c r="M105" s="1491"/>
      <c r="N105" s="1491"/>
      <c r="O105" s="1491"/>
      <c r="P105" s="1491"/>
      <c r="Q105" s="1491"/>
      <c r="R105" s="1491"/>
      <c r="S105" s="1491"/>
      <c r="T105" s="1491"/>
      <c r="U105" s="1492"/>
      <c r="V105" s="1493"/>
      <c r="W105" s="1494"/>
    </row>
    <row r="106" spans="1:25" ht="14.25">
      <c r="A106" s="1133" t="s">
        <v>1321</v>
      </c>
      <c r="B106" s="1154">
        <v>31</v>
      </c>
      <c r="C106" s="1485">
        <v>1</v>
      </c>
      <c r="D106" s="1154">
        <v>24.1</v>
      </c>
      <c r="E106" s="1154">
        <v>1</v>
      </c>
      <c r="F106" s="1154" t="s">
        <v>874</v>
      </c>
      <c r="G106" s="1133" t="s">
        <v>463</v>
      </c>
      <c r="H106" s="1154" t="s">
        <v>529</v>
      </c>
      <c r="I106" s="1154"/>
      <c r="J106" s="1154"/>
      <c r="K106" s="1154"/>
      <c r="L106" s="1154"/>
      <c r="M106" s="1154"/>
      <c r="N106" s="1154"/>
      <c r="O106" s="1154"/>
      <c r="P106" s="1154"/>
      <c r="Q106" s="1154"/>
      <c r="R106" s="1154"/>
      <c r="S106" s="1154"/>
      <c r="T106" s="1154"/>
      <c r="U106" s="1154"/>
      <c r="V106" s="1154"/>
      <c r="W106" s="1154"/>
      <c r="X106" s="1154"/>
      <c r="Y106" s="1154"/>
    </row>
    <row r="107" spans="1:25" ht="14.25">
      <c r="A107" s="1133" t="s">
        <v>1321</v>
      </c>
      <c r="B107" s="1154">
        <v>32</v>
      </c>
      <c r="C107" s="1485">
        <v>3</v>
      </c>
      <c r="D107" s="1154">
        <v>21</v>
      </c>
      <c r="E107" s="1154">
        <v>0.9</v>
      </c>
      <c r="F107" s="1133" t="s">
        <v>880</v>
      </c>
      <c r="G107" s="1133" t="s">
        <v>468</v>
      </c>
      <c r="H107" s="1154" t="s">
        <v>529</v>
      </c>
      <c r="I107" s="1154"/>
      <c r="J107" s="1154"/>
      <c r="K107" s="1154"/>
      <c r="L107" s="1154"/>
      <c r="M107" s="1154"/>
      <c r="N107" s="1154"/>
      <c r="O107" s="1154"/>
      <c r="P107" s="1154"/>
      <c r="Q107" s="1154"/>
      <c r="R107" s="1154"/>
      <c r="S107" s="1154"/>
      <c r="T107" s="1154"/>
      <c r="U107" s="1154"/>
      <c r="V107" s="1154"/>
      <c r="W107" s="1154"/>
      <c r="X107" s="1154"/>
      <c r="Y107" s="1154"/>
    </row>
    <row r="108" spans="1:25" ht="14.25">
      <c r="A108" s="1133" t="s">
        <v>1327</v>
      </c>
      <c r="B108" s="1154">
        <v>33</v>
      </c>
      <c r="C108" s="1485">
        <v>11</v>
      </c>
      <c r="D108" s="1154">
        <v>8.1</v>
      </c>
      <c r="E108" s="1154">
        <v>0.3</v>
      </c>
      <c r="F108" s="1154" t="s">
        <v>874</v>
      </c>
      <c r="G108" s="1133" t="s">
        <v>460</v>
      </c>
      <c r="H108" s="1154" t="s">
        <v>529</v>
      </c>
      <c r="I108" s="1154"/>
      <c r="J108" s="1154"/>
      <c r="K108" s="1154"/>
      <c r="L108" s="1154"/>
      <c r="M108" s="1154"/>
      <c r="N108" s="1154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4"/>
      <c r="Y108" s="1154"/>
    </row>
    <row r="109" spans="1:25" ht="14.25">
      <c r="A109" s="1133" t="s">
        <v>1327</v>
      </c>
      <c r="B109" s="1154">
        <v>34</v>
      </c>
      <c r="C109" s="1485">
        <v>11</v>
      </c>
      <c r="D109" s="1154">
        <v>8.2</v>
      </c>
      <c r="E109" s="1154">
        <v>0.3</v>
      </c>
      <c r="F109" s="1154" t="s">
        <v>874</v>
      </c>
      <c r="G109" s="1133" t="s">
        <v>460</v>
      </c>
      <c r="H109" s="1154" t="s">
        <v>529</v>
      </c>
      <c r="I109" s="1154"/>
      <c r="J109" s="1154"/>
      <c r="K109" s="1154"/>
      <c r="L109" s="1154"/>
      <c r="M109" s="1154"/>
      <c r="N109" s="1154"/>
      <c r="O109" s="1154"/>
      <c r="P109" s="1154"/>
      <c r="Q109" s="1154"/>
      <c r="R109" s="1154"/>
      <c r="S109" s="1154"/>
      <c r="T109" s="1154"/>
      <c r="U109" s="1154"/>
      <c r="V109" s="1154"/>
      <c r="W109" s="1154"/>
      <c r="X109" s="1154"/>
      <c r="Y109" s="1154"/>
    </row>
    <row r="110" spans="1:25" ht="14.25">
      <c r="A110" s="1133" t="s">
        <v>1327</v>
      </c>
      <c r="B110" s="1154">
        <v>35</v>
      </c>
      <c r="C110" s="1485">
        <v>14</v>
      </c>
      <c r="D110" s="1154">
        <v>46.1</v>
      </c>
      <c r="E110" s="1154">
        <v>0.7</v>
      </c>
      <c r="F110" s="1154" t="s">
        <v>874</v>
      </c>
      <c r="G110" s="1133" t="s">
        <v>463</v>
      </c>
      <c r="H110" s="1154" t="s">
        <v>529</v>
      </c>
      <c r="I110" s="1154"/>
      <c r="J110" s="1154"/>
      <c r="K110" s="1154"/>
      <c r="L110" s="1154"/>
      <c r="M110" s="1154"/>
      <c r="N110" s="1154"/>
      <c r="O110" s="1154"/>
      <c r="P110" s="1154"/>
      <c r="Q110" s="1154"/>
      <c r="R110" s="1154"/>
      <c r="S110" s="1154"/>
      <c r="T110" s="1154"/>
      <c r="U110" s="1154"/>
      <c r="V110" s="1154"/>
      <c r="W110" s="1154"/>
      <c r="X110" s="1154"/>
      <c r="Y110" s="1154"/>
    </row>
    <row r="111" spans="1:25" ht="14.25">
      <c r="A111" s="1133" t="s">
        <v>1327</v>
      </c>
      <c r="B111" s="1154">
        <v>36</v>
      </c>
      <c r="C111" s="1485">
        <v>15</v>
      </c>
      <c r="D111" s="1154">
        <v>9.1</v>
      </c>
      <c r="E111" s="1154">
        <v>0.2</v>
      </c>
      <c r="F111" s="1154" t="s">
        <v>874</v>
      </c>
      <c r="G111" s="1133" t="s">
        <v>460</v>
      </c>
      <c r="H111" s="1154" t="s">
        <v>529</v>
      </c>
      <c r="I111" s="1154"/>
      <c r="J111" s="1154"/>
      <c r="K111" s="1154"/>
      <c r="L111" s="1154"/>
      <c r="M111" s="1154"/>
      <c r="N111" s="1154"/>
      <c r="O111" s="1154"/>
      <c r="P111" s="1154"/>
      <c r="Q111" s="1154"/>
      <c r="R111" s="1154"/>
      <c r="S111" s="1154"/>
      <c r="T111" s="1154"/>
      <c r="U111" s="1154"/>
      <c r="V111" s="1154"/>
      <c r="W111" s="1154"/>
      <c r="X111" s="1154"/>
      <c r="Y111" s="1154"/>
    </row>
    <row r="112" spans="1:25" ht="14.25">
      <c r="A112" s="1133" t="s">
        <v>1327</v>
      </c>
      <c r="B112" s="1154">
        <v>37</v>
      </c>
      <c r="C112" s="1485">
        <v>17</v>
      </c>
      <c r="D112" s="1154">
        <v>10.1</v>
      </c>
      <c r="E112" s="1154">
        <v>0.8</v>
      </c>
      <c r="F112" s="1133" t="s">
        <v>874</v>
      </c>
      <c r="G112" s="1133" t="s">
        <v>463</v>
      </c>
      <c r="H112" s="1154" t="s">
        <v>529</v>
      </c>
      <c r="I112" s="1154"/>
      <c r="J112" s="1154"/>
      <c r="K112" s="1154"/>
      <c r="L112" s="1154"/>
      <c r="M112" s="1154"/>
      <c r="N112" s="1154"/>
      <c r="O112" s="1154"/>
      <c r="P112" s="1154"/>
      <c r="Q112" s="1154"/>
      <c r="R112" s="1154"/>
      <c r="S112" s="1154"/>
      <c r="T112" s="1154"/>
      <c r="U112" s="1154"/>
      <c r="V112" s="1154"/>
      <c r="W112" s="1154"/>
      <c r="X112" s="1154"/>
      <c r="Y112" s="1154"/>
    </row>
    <row r="113" spans="1:25" ht="14.25">
      <c r="A113" s="1133" t="s">
        <v>1327</v>
      </c>
      <c r="B113" s="1154">
        <v>38</v>
      </c>
      <c r="C113" s="1485">
        <v>18</v>
      </c>
      <c r="D113" s="1154">
        <v>11.1</v>
      </c>
      <c r="E113" s="1154">
        <v>0.3</v>
      </c>
      <c r="F113" s="1133" t="s">
        <v>874</v>
      </c>
      <c r="G113" s="1133" t="s">
        <v>460</v>
      </c>
      <c r="H113" s="1154" t="s">
        <v>529</v>
      </c>
      <c r="I113" s="1154"/>
      <c r="J113" s="1154"/>
      <c r="K113" s="1154"/>
      <c r="L113" s="1154"/>
      <c r="M113" s="1154"/>
      <c r="N113" s="1154"/>
      <c r="O113" s="1154"/>
      <c r="P113" s="1154"/>
      <c r="Q113" s="1154"/>
      <c r="R113" s="1154"/>
      <c r="S113" s="1154"/>
      <c r="T113" s="1154"/>
      <c r="U113" s="1154"/>
      <c r="V113" s="1154"/>
      <c r="W113" s="1154"/>
      <c r="X113" s="1154"/>
      <c r="Y113" s="1154"/>
    </row>
    <row r="114" spans="1:25" ht="14.25">
      <c r="A114" s="1133" t="s">
        <v>1327</v>
      </c>
      <c r="B114" s="1154">
        <v>39</v>
      </c>
      <c r="C114" s="1485">
        <v>18</v>
      </c>
      <c r="D114" s="1154">
        <v>11.2</v>
      </c>
      <c r="E114" s="1154">
        <v>0.2</v>
      </c>
      <c r="F114" s="1133" t="s">
        <v>874</v>
      </c>
      <c r="G114" s="1133" t="s">
        <v>460</v>
      </c>
      <c r="H114" s="1154" t="s">
        <v>529</v>
      </c>
      <c r="I114" s="1154"/>
      <c r="J114" s="1154"/>
      <c r="K114" s="1154"/>
      <c r="L114" s="1154"/>
      <c r="M114" s="1154"/>
      <c r="N114" s="1154"/>
      <c r="O114" s="1154"/>
      <c r="P114" s="1154"/>
      <c r="Q114" s="1154"/>
      <c r="R114" s="1154"/>
      <c r="S114" s="1154"/>
      <c r="T114" s="1154"/>
      <c r="U114" s="1154"/>
      <c r="V114" s="1154"/>
      <c r="W114" s="1154"/>
      <c r="X114" s="1154"/>
      <c r="Y114" s="1154"/>
    </row>
    <row r="115" spans="1:25" ht="14.25">
      <c r="A115" s="1133" t="s">
        <v>1327</v>
      </c>
      <c r="B115" s="1154">
        <v>40</v>
      </c>
      <c r="C115" s="1485">
        <v>18</v>
      </c>
      <c r="D115" s="1154">
        <v>15.1</v>
      </c>
      <c r="E115" s="1154">
        <v>0.2</v>
      </c>
      <c r="F115" s="1133" t="s">
        <v>874</v>
      </c>
      <c r="G115" s="1133" t="s">
        <v>460</v>
      </c>
      <c r="H115" s="1154" t="s">
        <v>529</v>
      </c>
      <c r="I115" s="1154"/>
      <c r="J115" s="1154"/>
      <c r="K115" s="1154"/>
      <c r="L115" s="1154"/>
      <c r="M115" s="1154"/>
      <c r="N115" s="1154"/>
      <c r="O115" s="1154"/>
      <c r="P115" s="1154"/>
      <c r="Q115" s="1154"/>
      <c r="R115" s="1154"/>
      <c r="S115" s="1154"/>
      <c r="T115" s="1154"/>
      <c r="U115" s="1154"/>
      <c r="V115" s="1154"/>
      <c r="W115" s="1154"/>
      <c r="X115" s="1154"/>
      <c r="Y115" s="1154"/>
    </row>
    <row r="116" spans="1:25" ht="14.25">
      <c r="A116" s="1133" t="s">
        <v>1327</v>
      </c>
      <c r="B116" s="1154">
        <v>41</v>
      </c>
      <c r="C116" s="1485">
        <v>19</v>
      </c>
      <c r="D116" s="1154">
        <v>14.1</v>
      </c>
      <c r="E116" s="1154">
        <v>0.2</v>
      </c>
      <c r="F116" s="1133" t="s">
        <v>874</v>
      </c>
      <c r="G116" s="1133" t="s">
        <v>463</v>
      </c>
      <c r="H116" s="1154" t="s">
        <v>529</v>
      </c>
      <c r="I116" s="1154"/>
      <c r="J116" s="1154"/>
      <c r="K116" s="1154"/>
      <c r="L116" s="1154"/>
      <c r="M116" s="1154"/>
      <c r="N116" s="1154"/>
      <c r="O116" s="1154"/>
      <c r="P116" s="1154"/>
      <c r="Q116" s="1154"/>
      <c r="R116" s="1154"/>
      <c r="S116" s="1154"/>
      <c r="T116" s="1154"/>
      <c r="U116" s="1154"/>
      <c r="V116" s="1154"/>
      <c r="W116" s="1154"/>
      <c r="X116" s="1154"/>
      <c r="Y116" s="1154"/>
    </row>
    <row r="117" spans="1:25" ht="14.25">
      <c r="A117" s="1133" t="s">
        <v>1327</v>
      </c>
      <c r="B117" s="1154">
        <v>42</v>
      </c>
      <c r="C117" s="1485">
        <v>20</v>
      </c>
      <c r="D117" s="1154">
        <v>12.1</v>
      </c>
      <c r="E117" s="1154">
        <v>0.2</v>
      </c>
      <c r="F117" s="1154" t="s">
        <v>874</v>
      </c>
      <c r="G117" s="1133" t="s">
        <v>463</v>
      </c>
      <c r="H117" s="1133" t="s">
        <v>529</v>
      </c>
      <c r="I117" s="1154"/>
      <c r="J117" s="1154"/>
      <c r="K117" s="1154"/>
      <c r="L117" s="1154"/>
      <c r="M117" s="1154"/>
      <c r="N117" s="1154"/>
      <c r="O117" s="1154"/>
      <c r="P117" s="1154"/>
      <c r="Q117" s="1154"/>
      <c r="R117" s="1154"/>
      <c r="S117" s="1154"/>
      <c r="T117" s="1154"/>
      <c r="U117" s="1154"/>
      <c r="V117" s="1154"/>
      <c r="W117" s="1154"/>
      <c r="X117" s="1154"/>
      <c r="Y117" s="1154"/>
    </row>
    <row r="118" spans="1:25" ht="14.25">
      <c r="A118" s="1133" t="s">
        <v>1334</v>
      </c>
      <c r="B118" s="1154">
        <v>43</v>
      </c>
      <c r="C118" s="1485">
        <v>42</v>
      </c>
      <c r="D118" s="1154">
        <v>12.3</v>
      </c>
      <c r="E118" s="1154">
        <v>0.9</v>
      </c>
      <c r="F118" s="1133" t="s">
        <v>880</v>
      </c>
      <c r="G118" s="1133" t="s">
        <v>1337</v>
      </c>
      <c r="H118" s="1133" t="s">
        <v>529</v>
      </c>
      <c r="I118" s="1154"/>
      <c r="J118" s="1154"/>
      <c r="K118" s="1154"/>
      <c r="L118" s="1154"/>
      <c r="M118" s="1154"/>
      <c r="N118" s="1154"/>
      <c r="O118" s="1154"/>
      <c r="P118" s="1154"/>
      <c r="Q118" s="1154"/>
      <c r="R118" s="1154"/>
      <c r="S118" s="1154"/>
      <c r="T118" s="1154"/>
      <c r="U118" s="1154"/>
      <c r="V118" s="1154"/>
      <c r="W118" s="1154"/>
      <c r="X118" s="1154"/>
      <c r="Y118" s="1154"/>
    </row>
    <row r="119" spans="1:25" ht="14.25">
      <c r="A119" s="1133" t="s">
        <v>1334</v>
      </c>
      <c r="B119" s="1154">
        <v>44</v>
      </c>
      <c r="C119" s="1485">
        <v>44</v>
      </c>
      <c r="D119" s="1154">
        <v>38.1</v>
      </c>
      <c r="E119" s="1154">
        <v>0.3</v>
      </c>
      <c r="F119" s="1133" t="s">
        <v>874</v>
      </c>
      <c r="G119" s="1133" t="s">
        <v>460</v>
      </c>
      <c r="H119" s="1133" t="s">
        <v>529</v>
      </c>
      <c r="I119" s="1154"/>
      <c r="J119" s="1154"/>
      <c r="K119" s="1154"/>
      <c r="L119" s="1154"/>
      <c r="M119" s="1154"/>
      <c r="N119" s="1154"/>
      <c r="O119" s="1154"/>
      <c r="P119" s="1154"/>
      <c r="Q119" s="1154"/>
      <c r="R119" s="1154"/>
      <c r="S119" s="1154"/>
      <c r="T119" s="1154"/>
      <c r="U119" s="1154"/>
      <c r="V119" s="1154"/>
      <c r="W119" s="1154"/>
      <c r="X119" s="1154"/>
      <c r="Y119" s="1154"/>
    </row>
    <row r="120" spans="1:25" ht="14.25">
      <c r="A120" s="1133" t="s">
        <v>1335</v>
      </c>
      <c r="B120" s="1154">
        <v>45</v>
      </c>
      <c r="C120" s="1485">
        <v>53</v>
      </c>
      <c r="D120" s="1154">
        <v>2.3</v>
      </c>
      <c r="E120" s="1154">
        <v>0.9</v>
      </c>
      <c r="F120" s="1133" t="s">
        <v>874</v>
      </c>
      <c r="G120" s="1133" t="s">
        <v>502</v>
      </c>
      <c r="H120" s="1133" t="s">
        <v>529</v>
      </c>
      <c r="I120" s="1154"/>
      <c r="J120" s="1154"/>
      <c r="K120" s="1154"/>
      <c r="L120" s="1154"/>
      <c r="M120" s="1154"/>
      <c r="N120" s="1154"/>
      <c r="O120" s="1154"/>
      <c r="P120" s="1154"/>
      <c r="Q120" s="1154"/>
      <c r="R120" s="1154"/>
      <c r="S120" s="1154"/>
      <c r="T120" s="1154"/>
      <c r="U120" s="1154"/>
      <c r="V120" s="1154"/>
      <c r="W120" s="1154"/>
      <c r="X120" s="1154"/>
      <c r="Y120" s="1154"/>
    </row>
    <row r="121" spans="1:25" ht="14.25">
      <c r="A121" s="1133" t="s">
        <v>1335</v>
      </c>
      <c r="B121" s="1154">
        <v>46</v>
      </c>
      <c r="C121" s="1485">
        <v>53</v>
      </c>
      <c r="D121" s="1154">
        <v>2.4</v>
      </c>
      <c r="E121" s="1154">
        <v>1</v>
      </c>
      <c r="F121" s="1133" t="s">
        <v>874</v>
      </c>
      <c r="G121" s="1133" t="s">
        <v>502</v>
      </c>
      <c r="H121" s="1133" t="s">
        <v>529</v>
      </c>
      <c r="I121" s="1154"/>
      <c r="J121" s="1154"/>
      <c r="K121" s="1154"/>
      <c r="L121" s="1154"/>
      <c r="M121" s="1154"/>
      <c r="N121" s="1154"/>
      <c r="O121" s="1154"/>
      <c r="P121" s="1154"/>
      <c r="Q121" s="1154"/>
      <c r="R121" s="1154"/>
      <c r="S121" s="1154"/>
      <c r="T121" s="1154"/>
      <c r="U121" s="1154"/>
      <c r="V121" s="1154"/>
      <c r="W121" s="1154"/>
      <c r="X121" s="1154"/>
      <c r="Y121" s="1154"/>
    </row>
    <row r="122" spans="1:25" ht="14.25">
      <c r="A122" s="1133" t="s">
        <v>1335</v>
      </c>
      <c r="B122" s="1154">
        <v>47</v>
      </c>
      <c r="C122" s="1485">
        <v>53</v>
      </c>
      <c r="D122" s="1154">
        <v>2.5</v>
      </c>
      <c r="E122" s="1154">
        <v>1</v>
      </c>
      <c r="F122" s="1133" t="s">
        <v>874</v>
      </c>
      <c r="G122" s="1133" t="s">
        <v>502</v>
      </c>
      <c r="H122" s="1133" t="s">
        <v>529</v>
      </c>
      <c r="I122" s="1154"/>
      <c r="J122" s="1154"/>
      <c r="K122" s="1154"/>
      <c r="L122" s="1154"/>
      <c r="M122" s="1154"/>
      <c r="N122" s="1154"/>
      <c r="O122" s="1154"/>
      <c r="P122" s="1154"/>
      <c r="Q122" s="1154"/>
      <c r="R122" s="1154"/>
      <c r="S122" s="1154"/>
      <c r="T122" s="1154"/>
      <c r="U122" s="1154"/>
      <c r="V122" s="1154"/>
      <c r="W122" s="1154"/>
      <c r="X122" s="1154"/>
      <c r="Y122" s="1154"/>
    </row>
    <row r="123" spans="1:25" ht="14.25">
      <c r="A123" s="1133" t="s">
        <v>1335</v>
      </c>
      <c r="B123" s="1154">
        <v>48</v>
      </c>
      <c r="C123" s="1485">
        <v>53</v>
      </c>
      <c r="D123" s="1154">
        <v>2.6</v>
      </c>
      <c r="E123" s="1154">
        <v>1</v>
      </c>
      <c r="F123" s="1133" t="s">
        <v>874</v>
      </c>
      <c r="G123" s="1133" t="s">
        <v>502</v>
      </c>
      <c r="H123" s="1133" t="s">
        <v>529</v>
      </c>
      <c r="I123" s="1154"/>
      <c r="J123" s="1154"/>
      <c r="K123" s="1154"/>
      <c r="L123" s="1154"/>
      <c r="M123" s="1154"/>
      <c r="N123" s="1154"/>
      <c r="O123" s="1154"/>
      <c r="P123" s="1154"/>
      <c r="Q123" s="1154"/>
      <c r="R123" s="1154"/>
      <c r="S123" s="1154"/>
      <c r="T123" s="1154"/>
      <c r="U123" s="1154"/>
      <c r="V123" s="1154"/>
      <c r="W123" s="1154"/>
      <c r="X123" s="1154"/>
      <c r="Y123" s="1154"/>
    </row>
    <row r="124" spans="1:25" ht="14.25">
      <c r="A124" s="1133" t="s">
        <v>1335</v>
      </c>
      <c r="B124" s="1154">
        <v>50</v>
      </c>
      <c r="C124" s="1485">
        <v>59</v>
      </c>
      <c r="D124" s="1154">
        <v>16.1</v>
      </c>
      <c r="E124" s="1154">
        <v>1</v>
      </c>
      <c r="F124" s="1133" t="s">
        <v>880</v>
      </c>
      <c r="G124" s="1133" t="s">
        <v>1337</v>
      </c>
      <c r="H124" s="1154" t="s">
        <v>529</v>
      </c>
      <c r="I124" s="1154"/>
      <c r="J124" s="1154"/>
      <c r="K124" s="1154"/>
      <c r="L124" s="1154"/>
      <c r="M124" s="1154"/>
      <c r="N124" s="1154"/>
      <c r="O124" s="1154"/>
      <c r="P124" s="1154"/>
      <c r="Q124" s="1154"/>
      <c r="R124" s="1154"/>
      <c r="S124" s="1154"/>
      <c r="T124" s="1154"/>
      <c r="U124" s="1154"/>
      <c r="V124" s="1154"/>
      <c r="W124" s="1154"/>
      <c r="X124" s="1154"/>
      <c r="Y124" s="1154"/>
    </row>
    <row r="125" spans="1:23" ht="14.25">
      <c r="A125" s="156" t="s">
        <v>394</v>
      </c>
      <c r="B125" s="442"/>
      <c r="C125" s="442"/>
      <c r="D125" s="442"/>
      <c r="E125" s="1108">
        <f>E124+E123+E122+E121+E120+E119+E118+E117+E116+E115+E114+E113+E112+E111+E110+E109+E108+E107+E106</f>
        <v>11.400000000000002</v>
      </c>
      <c r="F125" s="442"/>
      <c r="G125" s="442"/>
      <c r="H125" s="442"/>
      <c r="I125" s="442"/>
      <c r="J125" s="442"/>
      <c r="K125" s="442"/>
      <c r="L125" s="442"/>
      <c r="M125" s="442"/>
      <c r="N125" s="442"/>
      <c r="O125" s="442"/>
      <c r="P125" s="442"/>
      <c r="Q125" s="442"/>
      <c r="R125" s="442"/>
      <c r="S125" s="442"/>
      <c r="T125" s="442"/>
      <c r="U125" s="433"/>
      <c r="V125" s="431"/>
      <c r="W125" s="53"/>
    </row>
    <row r="126" spans="1:23" ht="14.25">
      <c r="A126" s="499" t="s">
        <v>881</v>
      </c>
      <c r="B126" s="500"/>
      <c r="C126" s="501"/>
      <c r="D126" s="501"/>
      <c r="E126" s="1109">
        <f>E125+E104</f>
        <v>35.8</v>
      </c>
      <c r="F126" s="430"/>
      <c r="G126" s="430"/>
      <c r="H126" s="430"/>
      <c r="I126" s="430"/>
      <c r="J126" s="430"/>
      <c r="K126" s="430"/>
      <c r="L126" s="430"/>
      <c r="M126" s="432">
        <f aca="true" t="shared" si="7" ref="M126:W126">SUM(M104:M125)</f>
        <v>167.35999999999996</v>
      </c>
      <c r="N126" s="432">
        <f t="shared" si="7"/>
        <v>87.27</v>
      </c>
      <c r="O126" s="432">
        <f t="shared" si="7"/>
        <v>41.98</v>
      </c>
      <c r="P126" s="432">
        <f t="shared" si="7"/>
        <v>1.5600000000000003</v>
      </c>
      <c r="Q126" s="432">
        <f t="shared" si="7"/>
        <v>0.28</v>
      </c>
      <c r="R126" s="432">
        <f t="shared" si="7"/>
        <v>13.350000000000001</v>
      </c>
      <c r="S126" s="432">
        <f t="shared" si="7"/>
        <v>13.740000000000002</v>
      </c>
      <c r="T126" s="432">
        <f t="shared" si="7"/>
        <v>0</v>
      </c>
      <c r="U126" s="432">
        <f t="shared" si="7"/>
        <v>0.10999999999999999</v>
      </c>
      <c r="V126" s="432">
        <f t="shared" si="7"/>
        <v>0.060000000000000005</v>
      </c>
      <c r="W126" s="432">
        <f t="shared" si="7"/>
        <v>0.09</v>
      </c>
    </row>
    <row r="127" spans="1:23" ht="14.25">
      <c r="A127" s="444"/>
      <c r="B127" s="443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156"/>
      <c r="N127" s="156"/>
      <c r="O127" s="156"/>
      <c r="P127" s="156"/>
      <c r="Q127" s="156"/>
      <c r="R127" s="430"/>
      <c r="S127" s="430"/>
      <c r="T127" s="430"/>
      <c r="U127" s="433"/>
      <c r="V127" s="431"/>
      <c r="W127" s="53"/>
    </row>
    <row r="128" spans="1:23" ht="14.25">
      <c r="A128" s="502"/>
      <c r="B128" s="491"/>
      <c r="C128" s="491"/>
      <c r="D128" s="491"/>
      <c r="E128" s="491"/>
      <c r="F128" s="492"/>
      <c r="G128" s="492"/>
      <c r="H128" s="1142" t="s">
        <v>894</v>
      </c>
      <c r="I128" s="1104"/>
      <c r="J128" s="1104"/>
      <c r="K128" s="492"/>
      <c r="L128" s="492"/>
      <c r="M128" s="492"/>
      <c r="N128" s="492"/>
      <c r="O128" s="492"/>
      <c r="P128" s="492"/>
      <c r="Q128" s="492"/>
      <c r="R128" s="492"/>
      <c r="S128" s="492"/>
      <c r="T128" s="491"/>
      <c r="U128" s="492"/>
      <c r="V128" s="503"/>
      <c r="W128" s="504"/>
    </row>
    <row r="129" spans="1:23" ht="14.25">
      <c r="A129" s="391" t="s">
        <v>143</v>
      </c>
      <c r="B129" s="391">
        <v>1</v>
      </c>
      <c r="C129" s="391">
        <v>5</v>
      </c>
      <c r="D129" s="391">
        <v>8.2</v>
      </c>
      <c r="E129" s="1496">
        <v>1</v>
      </c>
      <c r="F129" s="391" t="s">
        <v>874</v>
      </c>
      <c r="G129" s="391" t="s">
        <v>460</v>
      </c>
      <c r="H129" s="391" t="s">
        <v>529</v>
      </c>
      <c r="I129" s="391" t="s">
        <v>271</v>
      </c>
      <c r="J129" s="391" t="s">
        <v>893</v>
      </c>
      <c r="K129" s="391" t="s">
        <v>57</v>
      </c>
      <c r="L129" s="391" t="s">
        <v>1338</v>
      </c>
      <c r="M129" s="1244">
        <v>7.33</v>
      </c>
      <c r="N129" s="1497">
        <v>4.29</v>
      </c>
      <c r="O129" s="1497">
        <v>1.44</v>
      </c>
      <c r="P129" s="1497"/>
      <c r="Q129" s="1133">
        <v>0.71</v>
      </c>
      <c r="R129" s="1133">
        <v>0.76</v>
      </c>
      <c r="S129" s="1498">
        <v>0.1</v>
      </c>
      <c r="T129" s="1498">
        <v>0.03</v>
      </c>
      <c r="U129" s="1498"/>
      <c r="V129" s="1497"/>
      <c r="W129" s="1495"/>
    </row>
    <row r="130" spans="1:23" ht="14.25">
      <c r="A130" s="391" t="s">
        <v>143</v>
      </c>
      <c r="B130" s="391">
        <v>2</v>
      </c>
      <c r="C130" s="1133">
        <v>5</v>
      </c>
      <c r="D130" s="1133">
        <v>20.3</v>
      </c>
      <c r="E130" s="1496">
        <v>1</v>
      </c>
      <c r="F130" s="391" t="s">
        <v>874</v>
      </c>
      <c r="G130" s="391" t="s">
        <v>460</v>
      </c>
      <c r="H130" s="391" t="s">
        <v>529</v>
      </c>
      <c r="I130" s="391" t="s">
        <v>271</v>
      </c>
      <c r="J130" s="391" t="s">
        <v>893</v>
      </c>
      <c r="K130" s="391" t="s">
        <v>57</v>
      </c>
      <c r="L130" s="391" t="s">
        <v>1338</v>
      </c>
      <c r="M130" s="1244">
        <v>7.28</v>
      </c>
      <c r="N130" s="1497">
        <v>4.29</v>
      </c>
      <c r="O130" s="1497">
        <v>1.44</v>
      </c>
      <c r="P130" s="1497"/>
      <c r="Q130" s="1133">
        <v>0.71</v>
      </c>
      <c r="R130" s="1133">
        <v>0.76</v>
      </c>
      <c r="S130" s="1498">
        <v>0.05</v>
      </c>
      <c r="T130" s="1498">
        <v>0.03</v>
      </c>
      <c r="U130" s="1498"/>
      <c r="V130" s="1497"/>
      <c r="W130" s="1495"/>
    </row>
    <row r="131" spans="1:23" ht="14.25">
      <c r="A131" s="391" t="s">
        <v>146</v>
      </c>
      <c r="B131" s="391">
        <v>3</v>
      </c>
      <c r="C131" s="1133">
        <v>35</v>
      </c>
      <c r="D131" s="1133">
        <v>32.2</v>
      </c>
      <c r="E131" s="1496">
        <v>0.9</v>
      </c>
      <c r="F131" s="391" t="s">
        <v>874</v>
      </c>
      <c r="G131" s="391" t="s">
        <v>460</v>
      </c>
      <c r="H131" s="391" t="s">
        <v>529</v>
      </c>
      <c r="I131" s="391" t="s">
        <v>271</v>
      </c>
      <c r="J131" s="391" t="s">
        <v>893</v>
      </c>
      <c r="K131" s="391" t="s">
        <v>57</v>
      </c>
      <c r="L131" s="391" t="s">
        <v>1339</v>
      </c>
      <c r="M131" s="1244">
        <v>6.67</v>
      </c>
      <c r="N131" s="1497">
        <v>3.86</v>
      </c>
      <c r="O131" s="1497">
        <v>1.3</v>
      </c>
      <c r="P131" s="1497">
        <v>0.05</v>
      </c>
      <c r="Q131" s="1497">
        <v>0.64</v>
      </c>
      <c r="R131" s="1497">
        <v>0.69</v>
      </c>
      <c r="S131" s="1498">
        <v>0.1</v>
      </c>
      <c r="T131" s="1498"/>
      <c r="U131" s="1498">
        <v>0.03</v>
      </c>
      <c r="V131" s="1497"/>
      <c r="W131" s="1495"/>
    </row>
    <row r="132" spans="1:23" ht="14.25">
      <c r="A132" s="391" t="s">
        <v>146</v>
      </c>
      <c r="B132" s="391">
        <v>4</v>
      </c>
      <c r="C132" s="1133">
        <v>35</v>
      </c>
      <c r="D132" s="1475">
        <v>32.3</v>
      </c>
      <c r="E132" s="1499">
        <v>1</v>
      </c>
      <c r="F132" s="391" t="s">
        <v>874</v>
      </c>
      <c r="G132" s="391" t="s">
        <v>460</v>
      </c>
      <c r="H132" s="391" t="s">
        <v>529</v>
      </c>
      <c r="I132" s="391" t="s">
        <v>271</v>
      </c>
      <c r="J132" s="391" t="s">
        <v>893</v>
      </c>
      <c r="K132" s="391" t="s">
        <v>57</v>
      </c>
      <c r="L132" s="391" t="s">
        <v>1340</v>
      </c>
      <c r="M132" s="1244">
        <v>7.38</v>
      </c>
      <c r="N132" s="1497">
        <v>4.29</v>
      </c>
      <c r="O132" s="1497">
        <v>1.44</v>
      </c>
      <c r="P132" s="1497">
        <v>0.05</v>
      </c>
      <c r="Q132" s="1133">
        <v>0.71</v>
      </c>
      <c r="R132" s="1133">
        <v>0.76</v>
      </c>
      <c r="S132" s="1498">
        <v>0.1</v>
      </c>
      <c r="T132" s="1498"/>
      <c r="U132" s="1498"/>
      <c r="V132" s="1497">
        <v>0.03</v>
      </c>
      <c r="W132" s="1495"/>
    </row>
    <row r="133" spans="1:22" ht="14.25">
      <c r="A133" s="391" t="s">
        <v>146</v>
      </c>
      <c r="B133" s="1500">
        <v>5</v>
      </c>
      <c r="C133" s="1133">
        <v>35</v>
      </c>
      <c r="D133" s="1475">
        <v>32.4</v>
      </c>
      <c r="E133" s="1499">
        <v>0.8</v>
      </c>
      <c r="F133" s="391" t="s">
        <v>874</v>
      </c>
      <c r="G133" s="391" t="s">
        <v>460</v>
      </c>
      <c r="H133" s="391" t="s">
        <v>529</v>
      </c>
      <c r="I133" s="391" t="s">
        <v>271</v>
      </c>
      <c r="J133" s="391" t="s">
        <v>893</v>
      </c>
      <c r="K133" s="391" t="s">
        <v>57</v>
      </c>
      <c r="L133" s="391" t="s">
        <v>1341</v>
      </c>
      <c r="M133" s="1244">
        <v>5.85</v>
      </c>
      <c r="N133" s="1501">
        <v>3.43</v>
      </c>
      <c r="O133" s="1501">
        <v>1.15</v>
      </c>
      <c r="P133" s="1501">
        <v>0.57</v>
      </c>
      <c r="Q133" s="1502">
        <v>0.05</v>
      </c>
      <c r="R133" s="1502">
        <v>0.57</v>
      </c>
      <c r="S133" s="1503">
        <v>0.05</v>
      </c>
      <c r="T133" s="1503">
        <v>0.03</v>
      </c>
      <c r="U133" s="1503"/>
      <c r="V133" s="1502"/>
    </row>
    <row r="134" spans="1:22" ht="14.25">
      <c r="A134" s="391" t="s">
        <v>146</v>
      </c>
      <c r="B134" s="1500">
        <v>6</v>
      </c>
      <c r="C134" s="1133">
        <v>35</v>
      </c>
      <c r="D134" s="1475">
        <v>32.5</v>
      </c>
      <c r="E134" s="1499">
        <v>0.8</v>
      </c>
      <c r="F134" s="391" t="s">
        <v>874</v>
      </c>
      <c r="G134" s="391" t="s">
        <v>460</v>
      </c>
      <c r="H134" s="391" t="s">
        <v>529</v>
      </c>
      <c r="I134" s="391" t="s">
        <v>271</v>
      </c>
      <c r="J134" s="391" t="s">
        <v>893</v>
      </c>
      <c r="K134" s="391" t="s">
        <v>57</v>
      </c>
      <c r="L134" s="391" t="s">
        <v>1342</v>
      </c>
      <c r="M134" s="1244">
        <v>6</v>
      </c>
      <c r="N134" s="1497">
        <v>3.43</v>
      </c>
      <c r="O134" s="1497">
        <v>1.15</v>
      </c>
      <c r="P134" s="1497">
        <v>0.57</v>
      </c>
      <c r="Q134" s="1504">
        <v>0.05</v>
      </c>
      <c r="R134" s="1504">
        <v>0.57</v>
      </c>
      <c r="S134" s="1505">
        <v>0.2</v>
      </c>
      <c r="T134" s="1505"/>
      <c r="U134" s="1505"/>
      <c r="V134" s="1504">
        <v>0.03</v>
      </c>
    </row>
    <row r="135" spans="1:22" ht="14.25">
      <c r="A135" s="391" t="s">
        <v>146</v>
      </c>
      <c r="B135" s="1500">
        <v>7</v>
      </c>
      <c r="C135" s="1133">
        <v>35</v>
      </c>
      <c r="D135" s="1475">
        <v>35.2</v>
      </c>
      <c r="E135" s="1499">
        <v>2.4</v>
      </c>
      <c r="F135" s="391" t="s">
        <v>874</v>
      </c>
      <c r="G135" s="391" t="s">
        <v>460</v>
      </c>
      <c r="H135" s="391" t="s">
        <v>529</v>
      </c>
      <c r="I135" s="391" t="s">
        <v>271</v>
      </c>
      <c r="J135" s="391" t="s">
        <v>893</v>
      </c>
      <c r="K135" s="391" t="s">
        <v>57</v>
      </c>
      <c r="L135" s="391" t="s">
        <v>1342</v>
      </c>
      <c r="M135" s="1244">
        <v>17.48</v>
      </c>
      <c r="N135" s="1497">
        <v>10.3</v>
      </c>
      <c r="O135" s="1497">
        <v>3.46</v>
      </c>
      <c r="P135" s="1497">
        <v>1.71</v>
      </c>
      <c r="Q135" s="1498">
        <v>0.1</v>
      </c>
      <c r="R135" s="1497">
        <v>1.76</v>
      </c>
      <c r="S135" s="1498">
        <v>0.1</v>
      </c>
      <c r="T135" s="1505"/>
      <c r="U135" s="1505"/>
      <c r="V135" s="1504">
        <v>0.05</v>
      </c>
    </row>
    <row r="136" spans="1:22" ht="14.25">
      <c r="A136" s="391" t="s">
        <v>146</v>
      </c>
      <c r="B136" s="1500">
        <v>8</v>
      </c>
      <c r="C136" s="1133">
        <v>35</v>
      </c>
      <c r="D136" s="1475">
        <v>35.3</v>
      </c>
      <c r="E136" s="1499">
        <v>2.2</v>
      </c>
      <c r="F136" s="391" t="s">
        <v>874</v>
      </c>
      <c r="G136" s="391" t="s">
        <v>460</v>
      </c>
      <c r="H136" s="391" t="s">
        <v>529</v>
      </c>
      <c r="I136" s="391" t="s">
        <v>271</v>
      </c>
      <c r="J136" s="391" t="s">
        <v>893</v>
      </c>
      <c r="K136" s="391" t="s">
        <v>57</v>
      </c>
      <c r="L136" s="391" t="s">
        <v>1343</v>
      </c>
      <c r="M136" s="1244">
        <v>16.03</v>
      </c>
      <c r="N136" s="1497">
        <v>9.44</v>
      </c>
      <c r="O136" s="1497">
        <v>3.17</v>
      </c>
      <c r="P136" s="1497">
        <v>1.56</v>
      </c>
      <c r="Q136" s="1498">
        <v>0.1</v>
      </c>
      <c r="R136" s="1497">
        <v>1.61</v>
      </c>
      <c r="S136" s="1498">
        <v>0.1</v>
      </c>
      <c r="T136" s="1505"/>
      <c r="U136" s="1505">
        <v>0.05</v>
      </c>
      <c r="V136" s="1504"/>
    </row>
    <row r="137" spans="1:22" ht="14.25">
      <c r="A137" s="391" t="s">
        <v>572</v>
      </c>
      <c r="B137" s="1500">
        <v>9</v>
      </c>
      <c r="C137" s="1133">
        <v>39</v>
      </c>
      <c r="D137" s="1475">
        <v>40</v>
      </c>
      <c r="E137" s="1499">
        <v>0.9</v>
      </c>
      <c r="F137" s="391" t="s">
        <v>874</v>
      </c>
      <c r="G137" s="391" t="s">
        <v>460</v>
      </c>
      <c r="H137" s="391" t="s">
        <v>529</v>
      </c>
      <c r="I137" s="391" t="s">
        <v>271</v>
      </c>
      <c r="J137" s="391" t="s">
        <v>893</v>
      </c>
      <c r="K137" s="391" t="s">
        <v>57</v>
      </c>
      <c r="L137" s="391" t="s">
        <v>1338</v>
      </c>
      <c r="M137" s="1244">
        <v>6.57</v>
      </c>
      <c r="N137" s="1497">
        <v>3.86</v>
      </c>
      <c r="O137" s="1497">
        <v>1.3</v>
      </c>
      <c r="P137" s="1497"/>
      <c r="Q137" s="1133">
        <v>0.64</v>
      </c>
      <c r="R137" s="1133">
        <v>0.69</v>
      </c>
      <c r="S137" s="1498">
        <v>0.05</v>
      </c>
      <c r="T137" s="1498">
        <v>0.03</v>
      </c>
      <c r="U137" s="1498"/>
      <c r="V137" s="1497"/>
    </row>
    <row r="138" spans="1:22" ht="14.25">
      <c r="A138" s="391" t="s">
        <v>572</v>
      </c>
      <c r="B138" s="1500">
        <v>10</v>
      </c>
      <c r="C138" s="1133">
        <v>41</v>
      </c>
      <c r="D138" s="1475">
        <v>17</v>
      </c>
      <c r="E138" s="1499">
        <v>1</v>
      </c>
      <c r="F138" s="391" t="s">
        <v>874</v>
      </c>
      <c r="G138" s="391" t="s">
        <v>460</v>
      </c>
      <c r="H138" s="391" t="s">
        <v>529</v>
      </c>
      <c r="I138" s="391" t="s">
        <v>271</v>
      </c>
      <c r="J138" s="391" t="s">
        <v>893</v>
      </c>
      <c r="K138" s="391" t="s">
        <v>57</v>
      </c>
      <c r="L138" s="391" t="s">
        <v>1344</v>
      </c>
      <c r="M138" s="1244">
        <v>7.28</v>
      </c>
      <c r="N138" s="1497">
        <v>4.29</v>
      </c>
      <c r="O138" s="1497">
        <v>1.44</v>
      </c>
      <c r="P138" s="1497"/>
      <c r="Q138" s="1133">
        <v>0.71</v>
      </c>
      <c r="R138" s="1133">
        <v>0.76</v>
      </c>
      <c r="S138" s="1498">
        <v>0.05</v>
      </c>
      <c r="T138" s="1498"/>
      <c r="U138" s="1498">
        <v>0.03</v>
      </c>
      <c r="V138" s="1497"/>
    </row>
    <row r="139" spans="1:22" ht="14.25">
      <c r="A139" s="391" t="s">
        <v>573</v>
      </c>
      <c r="B139" s="1500">
        <v>11</v>
      </c>
      <c r="C139" s="1133">
        <v>47</v>
      </c>
      <c r="D139" s="1475">
        <v>32.1</v>
      </c>
      <c r="E139" s="1496">
        <v>0.8</v>
      </c>
      <c r="F139" s="391" t="s">
        <v>874</v>
      </c>
      <c r="G139" s="391" t="s">
        <v>460</v>
      </c>
      <c r="H139" s="391" t="s">
        <v>529</v>
      </c>
      <c r="I139" s="391" t="s">
        <v>271</v>
      </c>
      <c r="J139" s="391" t="s">
        <v>893</v>
      </c>
      <c r="K139" s="391" t="s">
        <v>57</v>
      </c>
      <c r="L139" s="391" t="s">
        <v>1344</v>
      </c>
      <c r="M139" s="1244">
        <v>5.85</v>
      </c>
      <c r="N139" s="1497">
        <v>3.43</v>
      </c>
      <c r="O139" s="1497">
        <v>1.15</v>
      </c>
      <c r="P139" s="1497"/>
      <c r="Q139" s="1133">
        <v>0.57</v>
      </c>
      <c r="R139" s="1133">
        <v>0.62</v>
      </c>
      <c r="S139" s="1498">
        <v>0.05</v>
      </c>
      <c r="T139" s="1498"/>
      <c r="U139" s="1498">
        <v>0.03</v>
      </c>
      <c r="V139" s="1497"/>
    </row>
    <row r="140" spans="1:22" ht="14.25">
      <c r="A140" s="1156" t="s">
        <v>394</v>
      </c>
      <c r="B140" s="1156"/>
      <c r="C140" s="1156"/>
      <c r="D140" s="1156"/>
      <c r="E140" s="1109">
        <f>E139+E138+E137+E136+E135+E134+E133+E132+E131+E130+E129</f>
        <v>12.800000000000002</v>
      </c>
      <c r="F140" s="1156"/>
      <c r="G140" s="1156"/>
      <c r="H140" s="1156"/>
      <c r="I140" s="1156"/>
      <c r="J140" s="1156"/>
      <c r="K140" s="1156"/>
      <c r="L140" s="1156"/>
      <c r="M140" s="1244">
        <f>M139+M138+M137+M136+M135+M134+M133+M132+M131+M130+M129</f>
        <v>93.72</v>
      </c>
      <c r="N140" s="1244">
        <f aca="true" t="shared" si="8" ref="N140:V140">N139+N138+N137+N136+N135+N134+N133+N132+N131+N130+N129</f>
        <v>54.91</v>
      </c>
      <c r="O140" s="1244">
        <f t="shared" si="8"/>
        <v>18.44</v>
      </c>
      <c r="P140" s="1244">
        <f t="shared" si="8"/>
        <v>4.51</v>
      </c>
      <c r="Q140" s="1244">
        <f t="shared" si="8"/>
        <v>4.989999999999999</v>
      </c>
      <c r="R140" s="1244">
        <f t="shared" si="8"/>
        <v>9.549999999999999</v>
      </c>
      <c r="S140" s="1244">
        <f t="shared" si="8"/>
        <v>0.9500000000000001</v>
      </c>
      <c r="T140" s="1244">
        <f t="shared" si="8"/>
        <v>0.12</v>
      </c>
      <c r="U140" s="1244">
        <f t="shared" si="8"/>
        <v>0.14</v>
      </c>
      <c r="V140" s="1244">
        <f t="shared" si="8"/>
        <v>0.11</v>
      </c>
    </row>
    <row r="141" spans="1:22" ht="14.25">
      <c r="A141" s="496"/>
      <c r="B141" s="497" t="s">
        <v>879</v>
      </c>
      <c r="C141" s="498"/>
      <c r="D141" s="498"/>
      <c r="E141" s="498"/>
      <c r="F141" s="506"/>
      <c r="G141" s="506"/>
      <c r="H141" s="506"/>
      <c r="I141" s="506"/>
      <c r="J141" s="506"/>
      <c r="K141" s="506"/>
      <c r="L141" s="506"/>
      <c r="M141" s="507"/>
      <c r="N141" s="507"/>
      <c r="O141" s="507"/>
      <c r="P141" s="507"/>
      <c r="Q141" s="507"/>
      <c r="R141" s="507"/>
      <c r="S141" s="507"/>
      <c r="T141" s="507"/>
      <c r="U141" s="506"/>
      <c r="V141" s="508"/>
    </row>
    <row r="142" spans="1:22" ht="14.25">
      <c r="A142" s="391" t="s">
        <v>143</v>
      </c>
      <c r="B142" s="391">
        <v>12</v>
      </c>
      <c r="C142" s="391">
        <v>6</v>
      </c>
      <c r="D142" s="391">
        <v>7.1</v>
      </c>
      <c r="E142" s="1506">
        <v>1</v>
      </c>
      <c r="F142" s="1133" t="s">
        <v>880</v>
      </c>
      <c r="G142" s="1133" t="s">
        <v>468</v>
      </c>
      <c r="H142" s="391" t="s">
        <v>529</v>
      </c>
      <c r="I142" s="391"/>
      <c r="J142" s="391"/>
      <c r="K142" s="391"/>
      <c r="L142" s="1507"/>
      <c r="M142" s="1244"/>
      <c r="N142" s="1244"/>
      <c r="O142" s="1244"/>
      <c r="P142" s="1244"/>
      <c r="Q142" s="1244"/>
      <c r="R142" s="1244"/>
      <c r="S142" s="1244"/>
      <c r="T142" s="1244"/>
      <c r="U142" s="1508"/>
      <c r="V142" s="1244"/>
    </row>
    <row r="143" spans="1:22" ht="14.25">
      <c r="A143" s="391" t="s">
        <v>143</v>
      </c>
      <c r="B143" s="391">
        <v>13</v>
      </c>
      <c r="C143" s="391">
        <v>11</v>
      </c>
      <c r="D143" s="391">
        <v>32.4</v>
      </c>
      <c r="E143" s="391">
        <v>0.6</v>
      </c>
      <c r="F143" s="391" t="s">
        <v>874</v>
      </c>
      <c r="G143" s="391" t="s">
        <v>463</v>
      </c>
      <c r="H143" s="391" t="s">
        <v>529</v>
      </c>
      <c r="I143" s="391"/>
      <c r="J143" s="391"/>
      <c r="K143" s="391"/>
      <c r="L143" s="1507"/>
      <c r="M143" s="1244"/>
      <c r="N143" s="1244"/>
      <c r="O143" s="1244"/>
      <c r="P143" s="1244"/>
      <c r="Q143" s="1244"/>
      <c r="R143" s="1244"/>
      <c r="S143" s="1244"/>
      <c r="T143" s="1244"/>
      <c r="U143" s="1508"/>
      <c r="V143" s="1244"/>
    </row>
    <row r="144" spans="1:22" ht="14.25">
      <c r="A144" s="391" t="s">
        <v>143</v>
      </c>
      <c r="B144" s="391">
        <v>14</v>
      </c>
      <c r="C144" s="391">
        <v>11</v>
      </c>
      <c r="D144" s="391">
        <v>32.5</v>
      </c>
      <c r="E144" s="391">
        <v>0.7</v>
      </c>
      <c r="F144" s="391" t="s">
        <v>874</v>
      </c>
      <c r="G144" s="391" t="s">
        <v>463</v>
      </c>
      <c r="H144" s="391" t="s">
        <v>529</v>
      </c>
      <c r="I144" s="391"/>
      <c r="J144" s="391"/>
      <c r="K144" s="391"/>
      <c r="L144" s="1507"/>
      <c r="M144" s="1244"/>
      <c r="N144" s="1244"/>
      <c r="O144" s="1244"/>
      <c r="P144" s="1244"/>
      <c r="Q144" s="1244"/>
      <c r="R144" s="1244"/>
      <c r="S144" s="1244"/>
      <c r="T144" s="1244"/>
      <c r="U144" s="1508"/>
      <c r="V144" s="1244"/>
    </row>
    <row r="145" spans="1:22" ht="14.25">
      <c r="A145" s="391" t="s">
        <v>145</v>
      </c>
      <c r="B145" s="391">
        <v>15</v>
      </c>
      <c r="C145" s="391">
        <v>19</v>
      </c>
      <c r="D145" s="391">
        <v>9.2</v>
      </c>
      <c r="E145" s="1506">
        <v>1</v>
      </c>
      <c r="F145" s="391" t="s">
        <v>874</v>
      </c>
      <c r="G145" s="391" t="s">
        <v>463</v>
      </c>
      <c r="H145" s="391" t="s">
        <v>529</v>
      </c>
      <c r="I145" s="391"/>
      <c r="J145" s="391"/>
      <c r="K145" s="391"/>
      <c r="L145" s="1507"/>
      <c r="M145" s="1244"/>
      <c r="N145" s="1244"/>
      <c r="O145" s="1244"/>
      <c r="P145" s="1244"/>
      <c r="Q145" s="1244"/>
      <c r="R145" s="1244"/>
      <c r="S145" s="1244"/>
      <c r="T145" s="1244"/>
      <c r="U145" s="1508"/>
      <c r="V145" s="1244"/>
    </row>
    <row r="146" spans="1:22" ht="14.25">
      <c r="A146" s="391" t="s">
        <v>145</v>
      </c>
      <c r="B146" s="391">
        <v>16</v>
      </c>
      <c r="C146" s="391">
        <v>19</v>
      </c>
      <c r="D146" s="391">
        <v>16</v>
      </c>
      <c r="E146" s="391">
        <v>0.4</v>
      </c>
      <c r="F146" s="391" t="s">
        <v>874</v>
      </c>
      <c r="G146" s="391" t="s">
        <v>463</v>
      </c>
      <c r="H146" s="391" t="s">
        <v>529</v>
      </c>
      <c r="I146" s="391"/>
      <c r="J146" s="391"/>
      <c r="K146" s="391"/>
      <c r="L146" s="1507"/>
      <c r="M146" s="1244"/>
      <c r="N146" s="1244"/>
      <c r="O146" s="1244"/>
      <c r="P146" s="1244"/>
      <c r="Q146" s="1244"/>
      <c r="R146" s="1244"/>
      <c r="S146" s="1244"/>
      <c r="T146" s="1244"/>
      <c r="U146" s="1508"/>
      <c r="V146" s="1244"/>
    </row>
    <row r="147" spans="1:22" ht="14.25">
      <c r="A147" s="391" t="s">
        <v>145</v>
      </c>
      <c r="B147" s="391">
        <v>17</v>
      </c>
      <c r="C147" s="391">
        <v>30</v>
      </c>
      <c r="D147" s="391">
        <v>6.2</v>
      </c>
      <c r="E147" s="391">
        <v>0.8</v>
      </c>
      <c r="F147" s="391" t="s">
        <v>874</v>
      </c>
      <c r="G147" s="391" t="s">
        <v>460</v>
      </c>
      <c r="H147" s="391" t="s">
        <v>529</v>
      </c>
      <c r="I147" s="391"/>
      <c r="J147" s="391"/>
      <c r="K147" s="391"/>
      <c r="L147" s="1507"/>
      <c r="M147" s="1244"/>
      <c r="N147" s="1244"/>
      <c r="O147" s="1244"/>
      <c r="P147" s="1244"/>
      <c r="Q147" s="1244"/>
      <c r="R147" s="1244"/>
      <c r="S147" s="1244"/>
      <c r="T147" s="1244"/>
      <c r="U147" s="1508"/>
      <c r="V147" s="1244"/>
    </row>
    <row r="148" spans="1:22" ht="14.25">
      <c r="A148" s="391" t="s">
        <v>145</v>
      </c>
      <c r="B148" s="391">
        <v>18</v>
      </c>
      <c r="C148" s="391">
        <v>31</v>
      </c>
      <c r="D148" s="391">
        <v>3.1</v>
      </c>
      <c r="E148" s="391">
        <v>0.9</v>
      </c>
      <c r="F148" s="391" t="s">
        <v>874</v>
      </c>
      <c r="G148" s="391" t="s">
        <v>463</v>
      </c>
      <c r="H148" s="391" t="s">
        <v>529</v>
      </c>
      <c r="I148" s="391"/>
      <c r="J148" s="391"/>
      <c r="K148" s="391"/>
      <c r="L148" s="1507"/>
      <c r="M148" s="1244"/>
      <c r="N148" s="1244"/>
      <c r="O148" s="1244"/>
      <c r="P148" s="1244"/>
      <c r="Q148" s="1244"/>
      <c r="R148" s="1244"/>
      <c r="S148" s="1244"/>
      <c r="T148" s="1244"/>
      <c r="U148" s="1508"/>
      <c r="V148" s="1244"/>
    </row>
    <row r="149" spans="1:22" ht="14.25">
      <c r="A149" s="391" t="s">
        <v>146</v>
      </c>
      <c r="B149" s="391">
        <v>19</v>
      </c>
      <c r="C149" s="391">
        <v>34</v>
      </c>
      <c r="D149" s="391">
        <v>18.1</v>
      </c>
      <c r="E149" s="1506">
        <v>1</v>
      </c>
      <c r="F149" s="1133" t="s">
        <v>880</v>
      </c>
      <c r="G149" s="1133" t="s">
        <v>468</v>
      </c>
      <c r="H149" s="391" t="s">
        <v>529</v>
      </c>
      <c r="I149" s="391"/>
      <c r="J149" s="391"/>
      <c r="K149" s="391"/>
      <c r="L149" s="1507"/>
      <c r="M149" s="1244"/>
      <c r="N149" s="1244"/>
      <c r="O149" s="1244"/>
      <c r="P149" s="1244"/>
      <c r="Q149" s="1244"/>
      <c r="R149" s="1244"/>
      <c r="S149" s="1244"/>
      <c r="T149" s="1244"/>
      <c r="U149" s="1508"/>
      <c r="V149" s="1244"/>
    </row>
    <row r="150" spans="1:22" ht="14.25">
      <c r="A150" s="391" t="s">
        <v>146</v>
      </c>
      <c r="B150" s="391">
        <v>20</v>
      </c>
      <c r="C150" s="391">
        <v>34</v>
      </c>
      <c r="D150" s="391">
        <v>22</v>
      </c>
      <c r="E150" s="391">
        <v>0.5</v>
      </c>
      <c r="F150" s="1133" t="s">
        <v>880</v>
      </c>
      <c r="G150" s="1133" t="s">
        <v>468</v>
      </c>
      <c r="H150" s="391" t="s">
        <v>529</v>
      </c>
      <c r="I150" s="391"/>
      <c r="J150" s="391"/>
      <c r="K150" s="391"/>
      <c r="L150" s="1507"/>
      <c r="M150" s="1244"/>
      <c r="N150" s="1244"/>
      <c r="O150" s="1244"/>
      <c r="P150" s="1244"/>
      <c r="Q150" s="1244"/>
      <c r="R150" s="1244"/>
      <c r="S150" s="1244"/>
      <c r="T150" s="1244"/>
      <c r="U150" s="1508"/>
      <c r="V150" s="1244"/>
    </row>
    <row r="151" spans="1:22" ht="14.25">
      <c r="A151" s="391" t="s">
        <v>144</v>
      </c>
      <c r="B151" s="391">
        <v>21</v>
      </c>
      <c r="C151" s="391">
        <v>54</v>
      </c>
      <c r="D151" s="391">
        <v>22.1</v>
      </c>
      <c r="E151" s="391">
        <v>0.9</v>
      </c>
      <c r="F151" s="1133" t="s">
        <v>880</v>
      </c>
      <c r="G151" s="1133" t="s">
        <v>468</v>
      </c>
      <c r="H151" s="391" t="s">
        <v>529</v>
      </c>
      <c r="I151" s="391"/>
      <c r="J151" s="391"/>
      <c r="K151" s="391"/>
      <c r="L151" s="1507"/>
      <c r="M151" s="1244"/>
      <c r="N151" s="1244"/>
      <c r="O151" s="1244"/>
      <c r="P151" s="1244"/>
      <c r="Q151" s="1244"/>
      <c r="R151" s="1244"/>
      <c r="S151" s="1244"/>
      <c r="T151" s="1244"/>
      <c r="U151" s="1508"/>
      <c r="V151" s="1244"/>
    </row>
    <row r="152" spans="1:22" ht="14.25">
      <c r="A152" s="1156" t="s">
        <v>394</v>
      </c>
      <c r="B152" s="1156"/>
      <c r="C152" s="1156"/>
      <c r="D152" s="1156"/>
      <c r="E152" s="1109">
        <f>E151+E150+E149+E148+E147+E146+E145+E144+E143+E142</f>
        <v>7.8</v>
      </c>
      <c r="F152" s="1156"/>
      <c r="G152" s="1156"/>
      <c r="H152" s="1156"/>
      <c r="I152" s="1156"/>
      <c r="J152" s="1156"/>
      <c r="K152" s="1156"/>
      <c r="L152" s="1156"/>
      <c r="M152" s="1156"/>
      <c r="N152" s="1156"/>
      <c r="O152" s="1156"/>
      <c r="P152" s="1156"/>
      <c r="Q152" s="1156"/>
      <c r="R152" s="1156"/>
      <c r="S152" s="1156"/>
      <c r="T152" s="1156"/>
      <c r="U152" s="1156"/>
      <c r="V152" s="434"/>
    </row>
    <row r="153" spans="1:23" ht="14.25">
      <c r="A153" s="480" t="s">
        <v>881</v>
      </c>
      <c r="B153" s="480"/>
      <c r="C153" s="480"/>
      <c r="D153" s="480"/>
      <c r="E153" s="1245">
        <f>E140+E152</f>
        <v>20.6</v>
      </c>
      <c r="F153" s="1156"/>
      <c r="G153" s="1156"/>
      <c r="H153" s="1156"/>
      <c r="I153" s="1156"/>
      <c r="J153" s="1156"/>
      <c r="K153" s="1156"/>
      <c r="L153" s="1156"/>
      <c r="M153" s="1156">
        <v>44.86</v>
      </c>
      <c r="N153" s="1156">
        <v>26.42</v>
      </c>
      <c r="O153" s="1156">
        <v>8.86</v>
      </c>
      <c r="P153" s="1156">
        <v>4.39</v>
      </c>
      <c r="Q153" s="1156">
        <v>0.35</v>
      </c>
      <c r="R153" s="1156">
        <v>4.74</v>
      </c>
      <c r="S153" s="1244">
        <v>0.1</v>
      </c>
      <c r="T153" s="1156"/>
      <c r="U153" s="1156"/>
      <c r="V153" s="432">
        <f>SUM(V138:V152)</f>
        <v>0.11</v>
      </c>
      <c r="W153" s="432">
        <f>SUM(W138:W152)</f>
        <v>0</v>
      </c>
    </row>
    <row r="154" spans="1:22" ht="14.25">
      <c r="A154" s="476"/>
      <c r="B154" s="509"/>
      <c r="C154" s="509"/>
      <c r="D154" s="509"/>
      <c r="E154" s="509"/>
      <c r="F154" s="510"/>
      <c r="G154" s="510"/>
      <c r="H154" s="1143" t="s">
        <v>895</v>
      </c>
      <c r="I154" s="1143"/>
      <c r="J154" s="1143"/>
      <c r="K154" s="510"/>
      <c r="L154" s="510"/>
      <c r="M154" s="510"/>
      <c r="N154" s="510"/>
      <c r="O154" s="510"/>
      <c r="P154" s="510"/>
      <c r="Q154" s="510"/>
      <c r="R154" s="510"/>
      <c r="S154" s="510"/>
      <c r="T154" s="509"/>
      <c r="U154" s="511"/>
      <c r="V154" s="512"/>
    </row>
    <row r="155" spans="1:25" ht="14.25">
      <c r="A155" s="1133" t="s">
        <v>1371</v>
      </c>
      <c r="B155" s="1133">
        <v>1</v>
      </c>
      <c r="C155" s="1478">
        <v>1</v>
      </c>
      <c r="D155" s="1479">
        <v>2.2</v>
      </c>
      <c r="E155" s="1480">
        <v>0.8</v>
      </c>
      <c r="F155" s="1138" t="s">
        <v>888</v>
      </c>
      <c r="G155" s="1133" t="s">
        <v>452</v>
      </c>
      <c r="H155" s="1154" t="s">
        <v>529</v>
      </c>
      <c r="I155" s="1154" t="s">
        <v>677</v>
      </c>
      <c r="J155" s="1154" t="s">
        <v>678</v>
      </c>
      <c r="K155" s="1133" t="s">
        <v>876</v>
      </c>
      <c r="L155" s="1484" t="s">
        <v>1372</v>
      </c>
      <c r="M155" s="1154">
        <f>N155+O155+P155+Q155+R155+S155+T155+U155+V155+W155+X155+Y155</f>
        <v>4.57</v>
      </c>
      <c r="N155" s="1154"/>
      <c r="O155" s="1154">
        <v>3.2</v>
      </c>
      <c r="P155" s="1154"/>
      <c r="Q155" s="1154"/>
      <c r="R155" s="1154">
        <v>0.46</v>
      </c>
      <c r="S155" s="1154">
        <v>0.9</v>
      </c>
      <c r="T155" s="1154"/>
      <c r="U155" s="1154"/>
      <c r="V155" s="1154">
        <v>0.01</v>
      </c>
      <c r="W155" s="1154"/>
      <c r="X155" s="1154"/>
      <c r="Y155" s="1154"/>
    </row>
    <row r="156" spans="1:25" ht="14.25">
      <c r="A156" s="1133" t="s">
        <v>1373</v>
      </c>
      <c r="B156" s="1133">
        <v>2</v>
      </c>
      <c r="C156" s="1478">
        <v>5</v>
      </c>
      <c r="D156" s="1479">
        <v>22.1</v>
      </c>
      <c r="E156" s="1480">
        <v>1</v>
      </c>
      <c r="F156" s="1138" t="s">
        <v>888</v>
      </c>
      <c r="G156" s="1133" t="s">
        <v>452</v>
      </c>
      <c r="H156" s="1154" t="s">
        <v>529</v>
      </c>
      <c r="I156" s="1154" t="s">
        <v>677</v>
      </c>
      <c r="J156" s="1154" t="s">
        <v>678</v>
      </c>
      <c r="K156" s="1133" t="s">
        <v>878</v>
      </c>
      <c r="L156" s="1484" t="s">
        <v>1374</v>
      </c>
      <c r="M156" s="1154">
        <f aca="true" t="shared" si="9" ref="M156:M178">N156+O156+P156+Q156+R156+S156+T156+U156+V156+W156+X156+Y156</f>
        <v>4.76</v>
      </c>
      <c r="N156" s="1154"/>
      <c r="O156" s="1154">
        <v>2.86</v>
      </c>
      <c r="P156" s="1154"/>
      <c r="Q156" s="1154"/>
      <c r="R156" s="1154">
        <v>0.46</v>
      </c>
      <c r="S156" s="1154">
        <v>0.47</v>
      </c>
      <c r="T156" s="1154">
        <v>0.96</v>
      </c>
      <c r="U156" s="1154"/>
      <c r="V156" s="1154">
        <v>0.01</v>
      </c>
      <c r="W156" s="1154"/>
      <c r="X156" s="1154"/>
      <c r="Y156" s="1154"/>
    </row>
    <row r="157" spans="1:25" ht="14.25">
      <c r="A157" s="1133" t="s">
        <v>896</v>
      </c>
      <c r="B157" s="1133">
        <v>3</v>
      </c>
      <c r="C157" s="1478">
        <v>6</v>
      </c>
      <c r="D157" s="1479">
        <v>3.2</v>
      </c>
      <c r="E157" s="1478">
        <v>0.9</v>
      </c>
      <c r="F157" s="1138" t="s">
        <v>888</v>
      </c>
      <c r="G157" s="1133" t="s">
        <v>452</v>
      </c>
      <c r="H157" s="1154" t="s">
        <v>529</v>
      </c>
      <c r="I157" s="1154" t="s">
        <v>677</v>
      </c>
      <c r="J157" s="1154" t="s">
        <v>678</v>
      </c>
      <c r="K157" s="1133" t="s">
        <v>876</v>
      </c>
      <c r="L157" s="1484" t="s">
        <v>1375</v>
      </c>
      <c r="M157" s="1154">
        <f t="shared" si="9"/>
        <v>5.14</v>
      </c>
      <c r="N157" s="1154"/>
      <c r="O157" s="1154">
        <v>3.6</v>
      </c>
      <c r="P157" s="1154"/>
      <c r="Q157" s="1154"/>
      <c r="R157" s="1154">
        <v>0.5</v>
      </c>
      <c r="S157" s="1154">
        <v>1.03</v>
      </c>
      <c r="T157" s="1154"/>
      <c r="U157" s="1154">
        <v>0.01</v>
      </c>
      <c r="V157" s="1154"/>
      <c r="W157" s="1154"/>
      <c r="X157" s="1154"/>
      <c r="Y157" s="1154"/>
    </row>
    <row r="158" spans="1:25" ht="14.25">
      <c r="A158" s="1133" t="s">
        <v>896</v>
      </c>
      <c r="B158" s="1133">
        <v>4</v>
      </c>
      <c r="C158" s="1478">
        <v>9</v>
      </c>
      <c r="D158" s="1479">
        <v>14.1</v>
      </c>
      <c r="E158" s="1480">
        <v>0.5</v>
      </c>
      <c r="F158" s="1138" t="s">
        <v>874</v>
      </c>
      <c r="G158" s="1154" t="s">
        <v>452</v>
      </c>
      <c r="H158" s="1154" t="s">
        <v>529</v>
      </c>
      <c r="I158" s="1154" t="s">
        <v>677</v>
      </c>
      <c r="J158" s="1154" t="s">
        <v>678</v>
      </c>
      <c r="K158" s="1133" t="s">
        <v>57</v>
      </c>
      <c r="L158" s="1484" t="s">
        <v>1311</v>
      </c>
      <c r="M158" s="1154">
        <f t="shared" si="9"/>
        <v>3.5700000000000003</v>
      </c>
      <c r="N158" s="1154">
        <v>2.14</v>
      </c>
      <c r="O158" s="1154">
        <v>0.72</v>
      </c>
      <c r="P158" s="1154"/>
      <c r="Q158" s="1154"/>
      <c r="R158" s="1154">
        <v>0.35</v>
      </c>
      <c r="S158" s="1154">
        <v>0.35</v>
      </c>
      <c r="T158" s="1154"/>
      <c r="U158" s="1154">
        <v>0.01</v>
      </c>
      <c r="V158" s="1154"/>
      <c r="W158" s="1154"/>
      <c r="X158" s="1154"/>
      <c r="Y158" s="1154"/>
    </row>
    <row r="159" spans="1:25" ht="14.25">
      <c r="A159" s="1133" t="s">
        <v>896</v>
      </c>
      <c r="B159" s="1133">
        <v>5</v>
      </c>
      <c r="C159" s="1478">
        <v>10</v>
      </c>
      <c r="D159" s="1479">
        <v>25.1</v>
      </c>
      <c r="E159" s="1478">
        <v>0.8</v>
      </c>
      <c r="F159" s="1138" t="s">
        <v>874</v>
      </c>
      <c r="G159" s="1133" t="s">
        <v>452</v>
      </c>
      <c r="H159" s="1154" t="s">
        <v>529</v>
      </c>
      <c r="I159" s="1154" t="s">
        <v>677</v>
      </c>
      <c r="J159" s="1133" t="s">
        <v>678</v>
      </c>
      <c r="K159" s="1133" t="s">
        <v>57</v>
      </c>
      <c r="L159" s="1484" t="s">
        <v>1310</v>
      </c>
      <c r="M159" s="1154">
        <f t="shared" si="9"/>
        <v>5.71</v>
      </c>
      <c r="N159" s="1154">
        <v>3.42</v>
      </c>
      <c r="O159" s="1154">
        <v>1.14</v>
      </c>
      <c r="P159" s="1154"/>
      <c r="Q159" s="1154"/>
      <c r="R159" s="1154">
        <v>0.57</v>
      </c>
      <c r="S159" s="1154">
        <v>0.57</v>
      </c>
      <c r="T159" s="1154"/>
      <c r="U159" s="1154"/>
      <c r="V159" s="1154"/>
      <c r="W159" s="1154">
        <v>0.01</v>
      </c>
      <c r="X159" s="1154"/>
      <c r="Y159" s="1154"/>
    </row>
    <row r="160" spans="1:25" ht="14.25">
      <c r="A160" s="1133" t="s">
        <v>1376</v>
      </c>
      <c r="B160" s="1133">
        <v>6</v>
      </c>
      <c r="C160" s="1478">
        <v>14</v>
      </c>
      <c r="D160" s="1479">
        <v>1.2</v>
      </c>
      <c r="E160" s="1478">
        <v>0.7</v>
      </c>
      <c r="F160" s="1138" t="s">
        <v>888</v>
      </c>
      <c r="G160" s="1154" t="s">
        <v>452</v>
      </c>
      <c r="H160" s="1154" t="s">
        <v>529</v>
      </c>
      <c r="I160" s="1154" t="s">
        <v>677</v>
      </c>
      <c r="J160" s="1154" t="s">
        <v>678</v>
      </c>
      <c r="K160" s="1133" t="s">
        <v>876</v>
      </c>
      <c r="L160" s="1484" t="s">
        <v>1377</v>
      </c>
      <c r="M160" s="1154">
        <f t="shared" si="9"/>
        <v>4</v>
      </c>
      <c r="N160" s="1154"/>
      <c r="O160" s="1154">
        <v>2.8</v>
      </c>
      <c r="P160" s="1154"/>
      <c r="Q160" s="1154"/>
      <c r="R160" s="1154">
        <v>0.39</v>
      </c>
      <c r="S160" s="1154">
        <v>0.8</v>
      </c>
      <c r="T160" s="1154"/>
      <c r="U160" s="1154"/>
      <c r="V160" s="1154"/>
      <c r="W160" s="1154">
        <v>0.01</v>
      </c>
      <c r="X160" s="1154"/>
      <c r="Y160" s="1154"/>
    </row>
    <row r="161" spans="1:25" ht="14.25">
      <c r="A161" s="1133" t="s">
        <v>1376</v>
      </c>
      <c r="B161" s="1133">
        <v>7</v>
      </c>
      <c r="C161" s="1482">
        <v>14</v>
      </c>
      <c r="D161" s="1483">
        <v>42.1</v>
      </c>
      <c r="E161" s="1480">
        <v>0.5</v>
      </c>
      <c r="F161" s="1138" t="s">
        <v>874</v>
      </c>
      <c r="G161" s="1154" t="s">
        <v>452</v>
      </c>
      <c r="H161" s="1154" t="s">
        <v>529</v>
      </c>
      <c r="I161" s="1154" t="s">
        <v>677</v>
      </c>
      <c r="J161" s="1154" t="s">
        <v>678</v>
      </c>
      <c r="K161" s="1133" t="s">
        <v>57</v>
      </c>
      <c r="L161" s="1484" t="s">
        <v>1315</v>
      </c>
      <c r="M161" s="1154">
        <f t="shared" si="9"/>
        <v>3.57</v>
      </c>
      <c r="N161" s="1154">
        <v>2.1</v>
      </c>
      <c r="O161" s="1154">
        <v>0.72</v>
      </c>
      <c r="P161" s="1154">
        <v>0.05</v>
      </c>
      <c r="Q161" s="1154"/>
      <c r="R161" s="1154">
        <v>0.33</v>
      </c>
      <c r="S161" s="1154">
        <v>0.36</v>
      </c>
      <c r="T161" s="1154"/>
      <c r="U161" s="1154">
        <v>0.01</v>
      </c>
      <c r="V161" s="1154"/>
      <c r="W161" s="1154"/>
      <c r="X161" s="1154"/>
      <c r="Y161" s="1154"/>
    </row>
    <row r="162" spans="1:25" ht="14.25">
      <c r="A162" s="1133" t="s">
        <v>1378</v>
      </c>
      <c r="B162" s="1133">
        <v>8</v>
      </c>
      <c r="C162" s="1478">
        <v>18</v>
      </c>
      <c r="D162" s="1481">
        <v>49</v>
      </c>
      <c r="E162" s="1478">
        <v>0.9</v>
      </c>
      <c r="F162" s="1138" t="s">
        <v>874</v>
      </c>
      <c r="G162" s="1133" t="s">
        <v>460</v>
      </c>
      <c r="H162" s="1154" t="s">
        <v>529</v>
      </c>
      <c r="I162" s="1154" t="s">
        <v>677</v>
      </c>
      <c r="J162" s="1154" t="s">
        <v>678</v>
      </c>
      <c r="K162" s="1133" t="s">
        <v>57</v>
      </c>
      <c r="L162" s="1484" t="s">
        <v>1306</v>
      </c>
      <c r="M162" s="1154">
        <f t="shared" si="9"/>
        <v>6.43</v>
      </c>
      <c r="N162" s="1154">
        <v>3.85</v>
      </c>
      <c r="O162" s="1154">
        <v>1.29</v>
      </c>
      <c r="P162" s="1154"/>
      <c r="Q162" s="1154"/>
      <c r="R162" s="1154">
        <v>0.64</v>
      </c>
      <c r="S162" s="1154">
        <v>0.64</v>
      </c>
      <c r="T162" s="1154"/>
      <c r="U162" s="1154"/>
      <c r="V162" s="1154">
        <v>0.01</v>
      </c>
      <c r="W162" s="1154"/>
      <c r="X162" s="1154"/>
      <c r="Y162" s="1154"/>
    </row>
    <row r="163" spans="1:25" ht="14.25">
      <c r="A163" s="1133" t="s">
        <v>1379</v>
      </c>
      <c r="B163" s="1133">
        <v>9</v>
      </c>
      <c r="C163" s="1478">
        <v>19</v>
      </c>
      <c r="D163" s="1479">
        <v>6.1</v>
      </c>
      <c r="E163" s="1480">
        <v>1</v>
      </c>
      <c r="F163" s="1138" t="s">
        <v>888</v>
      </c>
      <c r="G163" s="1133" t="s">
        <v>452</v>
      </c>
      <c r="H163" s="1154" t="s">
        <v>529</v>
      </c>
      <c r="I163" s="1154" t="s">
        <v>677</v>
      </c>
      <c r="J163" s="1154" t="s">
        <v>678</v>
      </c>
      <c r="K163" s="1133" t="s">
        <v>878</v>
      </c>
      <c r="L163" s="1484" t="s">
        <v>1380</v>
      </c>
      <c r="M163" s="1154">
        <f t="shared" si="9"/>
        <v>4.76</v>
      </c>
      <c r="N163" s="1154"/>
      <c r="O163" s="1154">
        <v>2.86</v>
      </c>
      <c r="P163" s="1154"/>
      <c r="Q163" s="1154"/>
      <c r="R163" s="1154">
        <v>0.47</v>
      </c>
      <c r="S163" s="1154">
        <v>0.48</v>
      </c>
      <c r="T163" s="1154">
        <v>0.95</v>
      </c>
      <c r="U163" s="1154"/>
      <c r="V163" s="1154"/>
      <c r="W163" s="1154"/>
      <c r="X163" s="1154"/>
      <c r="Y163" s="1154"/>
    </row>
    <row r="164" spans="1:25" ht="14.25">
      <c r="A164" s="1133" t="s">
        <v>1379</v>
      </c>
      <c r="B164" s="1133">
        <v>10</v>
      </c>
      <c r="C164" s="1478">
        <v>24</v>
      </c>
      <c r="D164" s="1479">
        <v>11.2</v>
      </c>
      <c r="E164" s="1478">
        <v>0.5</v>
      </c>
      <c r="F164" s="1138" t="s">
        <v>888</v>
      </c>
      <c r="G164" s="1133" t="s">
        <v>452</v>
      </c>
      <c r="H164" s="1154" t="s">
        <v>529</v>
      </c>
      <c r="I164" s="1154" t="s">
        <v>677</v>
      </c>
      <c r="J164" s="1154" t="s">
        <v>678</v>
      </c>
      <c r="K164" s="1133" t="s">
        <v>876</v>
      </c>
      <c r="L164" s="1484" t="s">
        <v>1375</v>
      </c>
      <c r="M164" s="1154">
        <f t="shared" si="9"/>
        <v>2.86</v>
      </c>
      <c r="N164" s="1154"/>
      <c r="O164" s="1154">
        <v>2</v>
      </c>
      <c r="P164" s="1154"/>
      <c r="Q164" s="1154"/>
      <c r="R164" s="1154">
        <v>0.28</v>
      </c>
      <c r="S164" s="1154">
        <v>0.57</v>
      </c>
      <c r="T164" s="1154"/>
      <c r="U164" s="1154">
        <v>0.01</v>
      </c>
      <c r="V164" s="1154"/>
      <c r="W164" s="1154"/>
      <c r="X164" s="1154"/>
      <c r="Y164" s="1154"/>
    </row>
    <row r="165" spans="1:25" ht="14.25">
      <c r="A165" s="1133" t="s">
        <v>1379</v>
      </c>
      <c r="B165" s="1133">
        <v>11</v>
      </c>
      <c r="C165" s="1482">
        <v>26</v>
      </c>
      <c r="D165" s="1483">
        <v>7.4</v>
      </c>
      <c r="E165" s="1480">
        <v>1</v>
      </c>
      <c r="F165" s="1138" t="s">
        <v>874</v>
      </c>
      <c r="G165" s="1133" t="s">
        <v>460</v>
      </c>
      <c r="H165" s="1154" t="s">
        <v>529</v>
      </c>
      <c r="I165" s="1154" t="s">
        <v>677</v>
      </c>
      <c r="J165" s="1154" t="s">
        <v>678</v>
      </c>
      <c r="K165" s="1133" t="s">
        <v>57</v>
      </c>
      <c r="L165" s="1484" t="s">
        <v>1314</v>
      </c>
      <c r="M165" s="1154">
        <f t="shared" si="9"/>
        <v>7.14</v>
      </c>
      <c r="N165" s="1154">
        <v>4.2</v>
      </c>
      <c r="O165" s="1154">
        <v>1.43</v>
      </c>
      <c r="P165" s="1154">
        <v>0.1</v>
      </c>
      <c r="Q165" s="1154"/>
      <c r="R165" s="1154">
        <v>0.7</v>
      </c>
      <c r="S165" s="1154">
        <v>0.7</v>
      </c>
      <c r="T165" s="1154"/>
      <c r="U165" s="1154">
        <v>0.01</v>
      </c>
      <c r="V165" s="1154"/>
      <c r="W165" s="1154"/>
      <c r="X165" s="1154"/>
      <c r="Y165" s="1154"/>
    </row>
    <row r="166" spans="1:25" ht="14.25">
      <c r="A166" s="1133" t="s">
        <v>1379</v>
      </c>
      <c r="B166" s="1133">
        <v>12</v>
      </c>
      <c r="C166" s="1478">
        <v>26</v>
      </c>
      <c r="D166" s="1479">
        <v>7.5</v>
      </c>
      <c r="E166" s="1478">
        <v>0.9</v>
      </c>
      <c r="F166" s="1138" t="s">
        <v>874</v>
      </c>
      <c r="G166" s="1133" t="s">
        <v>460</v>
      </c>
      <c r="H166" s="1154" t="s">
        <v>529</v>
      </c>
      <c r="I166" s="1154" t="s">
        <v>677</v>
      </c>
      <c r="J166" s="1154" t="s">
        <v>678</v>
      </c>
      <c r="K166" s="1133" t="s">
        <v>57</v>
      </c>
      <c r="L166" s="1484" t="s">
        <v>1322</v>
      </c>
      <c r="M166" s="1154">
        <f t="shared" si="9"/>
        <v>6.43</v>
      </c>
      <c r="N166" s="1154">
        <v>3.8</v>
      </c>
      <c r="O166" s="1154">
        <v>1.29</v>
      </c>
      <c r="P166" s="1154">
        <v>0.09</v>
      </c>
      <c r="Q166" s="1154"/>
      <c r="R166" s="1154">
        <v>0.62</v>
      </c>
      <c r="S166" s="1154">
        <v>0.62</v>
      </c>
      <c r="T166" s="1154"/>
      <c r="U166" s="1154"/>
      <c r="V166" s="1154"/>
      <c r="W166" s="1154">
        <v>0.01</v>
      </c>
      <c r="X166" s="1154"/>
      <c r="Y166" s="1154"/>
    </row>
    <row r="167" spans="1:25" ht="14.25">
      <c r="A167" s="1133" t="s">
        <v>1379</v>
      </c>
      <c r="B167" s="1133">
        <v>13</v>
      </c>
      <c r="C167" s="1478">
        <v>29</v>
      </c>
      <c r="D167" s="1479">
        <v>6.1</v>
      </c>
      <c r="E167" s="1478">
        <v>0.9</v>
      </c>
      <c r="F167" s="1138" t="s">
        <v>874</v>
      </c>
      <c r="G167" s="1133" t="s">
        <v>452</v>
      </c>
      <c r="H167" s="1154" t="s">
        <v>529</v>
      </c>
      <c r="I167" s="1154" t="s">
        <v>677</v>
      </c>
      <c r="J167" s="1154" t="s">
        <v>678</v>
      </c>
      <c r="K167" s="1133" t="s">
        <v>57</v>
      </c>
      <c r="L167" s="1484" t="s">
        <v>1310</v>
      </c>
      <c r="M167" s="1154">
        <f t="shared" si="9"/>
        <v>6.43</v>
      </c>
      <c r="N167" s="1154">
        <v>3.85</v>
      </c>
      <c r="O167" s="1154">
        <v>1.29</v>
      </c>
      <c r="P167" s="1154"/>
      <c r="Q167" s="1154"/>
      <c r="R167" s="1154">
        <v>0.64</v>
      </c>
      <c r="S167" s="1154">
        <v>0.64</v>
      </c>
      <c r="T167" s="1154"/>
      <c r="U167" s="1154"/>
      <c r="V167" s="1154"/>
      <c r="W167" s="1154">
        <v>0.01</v>
      </c>
      <c r="X167" s="1154"/>
      <c r="Y167" s="1154"/>
    </row>
    <row r="168" spans="1:25" ht="14.25">
      <c r="A168" s="1133" t="s">
        <v>1379</v>
      </c>
      <c r="B168" s="1133">
        <v>14</v>
      </c>
      <c r="C168" s="1482">
        <v>32</v>
      </c>
      <c r="D168" s="1483">
        <v>16.2</v>
      </c>
      <c r="E168" s="1478">
        <v>1</v>
      </c>
      <c r="F168" s="1138" t="s">
        <v>888</v>
      </c>
      <c r="G168" s="1133" t="s">
        <v>452</v>
      </c>
      <c r="H168" s="1154" t="s">
        <v>529</v>
      </c>
      <c r="I168" s="1154" t="s">
        <v>677</v>
      </c>
      <c r="J168" s="1154" t="s">
        <v>678</v>
      </c>
      <c r="K168" s="1133" t="s">
        <v>876</v>
      </c>
      <c r="L168" s="1484" t="s">
        <v>1372</v>
      </c>
      <c r="M168" s="1154">
        <f t="shared" si="9"/>
        <v>5.71</v>
      </c>
      <c r="N168" s="1154"/>
      <c r="O168" s="1154">
        <v>4</v>
      </c>
      <c r="P168" s="1154"/>
      <c r="Q168" s="1154"/>
      <c r="R168" s="1154">
        <v>0.56</v>
      </c>
      <c r="S168" s="1154">
        <v>1.14</v>
      </c>
      <c r="T168" s="1154"/>
      <c r="U168" s="1154"/>
      <c r="V168" s="1154">
        <v>0.01</v>
      </c>
      <c r="W168" s="1154"/>
      <c r="X168" s="1154"/>
      <c r="Y168" s="1154"/>
    </row>
    <row r="169" spans="1:25" ht="14.25">
      <c r="A169" s="1133" t="s">
        <v>1379</v>
      </c>
      <c r="B169" s="1133">
        <v>15</v>
      </c>
      <c r="C169" s="1478">
        <v>33</v>
      </c>
      <c r="D169" s="1479">
        <v>21.3</v>
      </c>
      <c r="E169" s="1480">
        <v>1</v>
      </c>
      <c r="F169" s="1138" t="s">
        <v>874</v>
      </c>
      <c r="G169" s="1133" t="s">
        <v>281</v>
      </c>
      <c r="H169" s="1154" t="s">
        <v>529</v>
      </c>
      <c r="I169" s="1154" t="s">
        <v>677</v>
      </c>
      <c r="J169" s="1154" t="s">
        <v>678</v>
      </c>
      <c r="K169" s="1133" t="s">
        <v>57</v>
      </c>
      <c r="L169" s="1484" t="s">
        <v>1311</v>
      </c>
      <c r="M169" s="1154">
        <f t="shared" si="9"/>
        <v>7.14</v>
      </c>
      <c r="N169" s="1154">
        <v>4.28</v>
      </c>
      <c r="O169" s="1154">
        <v>1.43</v>
      </c>
      <c r="P169" s="1154"/>
      <c r="Q169" s="1154"/>
      <c r="R169" s="1154">
        <v>0.71</v>
      </c>
      <c r="S169" s="1154">
        <v>0.71</v>
      </c>
      <c r="T169" s="1154"/>
      <c r="U169" s="1154">
        <v>0.01</v>
      </c>
      <c r="V169" s="1154"/>
      <c r="W169" s="1154"/>
      <c r="X169" s="1154"/>
      <c r="Y169" s="1154"/>
    </row>
    <row r="170" spans="1:25" ht="14.25">
      <c r="A170" s="1133" t="s">
        <v>1379</v>
      </c>
      <c r="B170" s="1133">
        <v>16</v>
      </c>
      <c r="C170" s="1478">
        <v>46</v>
      </c>
      <c r="D170" s="1479">
        <v>20.2</v>
      </c>
      <c r="E170" s="1480">
        <v>1</v>
      </c>
      <c r="F170" s="1138" t="s">
        <v>888</v>
      </c>
      <c r="G170" s="1133" t="s">
        <v>452</v>
      </c>
      <c r="H170" s="1154" t="s">
        <v>529</v>
      </c>
      <c r="I170" s="1154" t="s">
        <v>677</v>
      </c>
      <c r="J170" s="1154" t="s">
        <v>678</v>
      </c>
      <c r="K170" s="1133" t="s">
        <v>876</v>
      </c>
      <c r="L170" s="1484" t="s">
        <v>1381</v>
      </c>
      <c r="M170" s="1154">
        <f t="shared" si="9"/>
        <v>5.709999999999999</v>
      </c>
      <c r="N170" s="1154"/>
      <c r="O170" s="1154">
        <v>3.94</v>
      </c>
      <c r="P170" s="1154"/>
      <c r="Q170" s="1154"/>
      <c r="R170" s="1154">
        <v>0.57</v>
      </c>
      <c r="S170" s="1154">
        <v>1.09</v>
      </c>
      <c r="T170" s="1154"/>
      <c r="U170" s="1154"/>
      <c r="V170" s="1154"/>
      <c r="W170" s="1154">
        <v>0.01</v>
      </c>
      <c r="X170" s="1154"/>
      <c r="Y170" s="1154">
        <v>0.1</v>
      </c>
    </row>
    <row r="171" spans="1:25" ht="14.25">
      <c r="A171" s="1133" t="s">
        <v>1379</v>
      </c>
      <c r="B171" s="1133">
        <v>17</v>
      </c>
      <c r="C171" s="1478">
        <v>46</v>
      </c>
      <c r="D171" s="1479">
        <v>20.3</v>
      </c>
      <c r="E171" s="1480">
        <v>1</v>
      </c>
      <c r="F171" s="1138" t="s">
        <v>888</v>
      </c>
      <c r="G171" s="1133" t="s">
        <v>452</v>
      </c>
      <c r="H171" s="1154" t="s">
        <v>529</v>
      </c>
      <c r="I171" s="1154" t="s">
        <v>677</v>
      </c>
      <c r="J171" s="1154" t="s">
        <v>678</v>
      </c>
      <c r="K171" s="1133" t="s">
        <v>876</v>
      </c>
      <c r="L171" s="1484" t="s">
        <v>1381</v>
      </c>
      <c r="M171" s="1154">
        <f t="shared" si="9"/>
        <v>5.709999999999999</v>
      </c>
      <c r="N171" s="1154"/>
      <c r="O171" s="1154">
        <v>3.94</v>
      </c>
      <c r="P171" s="1154"/>
      <c r="Q171" s="1154"/>
      <c r="R171" s="1154">
        <v>0.57</v>
      </c>
      <c r="S171" s="1154">
        <v>1.09</v>
      </c>
      <c r="T171" s="1154"/>
      <c r="U171" s="1154"/>
      <c r="V171" s="1154"/>
      <c r="W171" s="1154">
        <v>0.01</v>
      </c>
      <c r="X171" s="1154"/>
      <c r="Y171" s="1154">
        <v>0.1</v>
      </c>
    </row>
    <row r="172" spans="1:25" ht="14.25">
      <c r="A172" s="1133" t="s">
        <v>1379</v>
      </c>
      <c r="B172" s="1133">
        <v>18</v>
      </c>
      <c r="C172" s="1478">
        <v>50</v>
      </c>
      <c r="D172" s="1479">
        <v>30.1</v>
      </c>
      <c r="E172" s="1480">
        <v>1</v>
      </c>
      <c r="F172" s="1138" t="s">
        <v>874</v>
      </c>
      <c r="G172" s="1133" t="s">
        <v>460</v>
      </c>
      <c r="H172" s="1154" t="s">
        <v>529</v>
      </c>
      <c r="I172" s="1154" t="s">
        <v>677</v>
      </c>
      <c r="J172" s="1154" t="s">
        <v>678</v>
      </c>
      <c r="K172" s="1133" t="s">
        <v>57</v>
      </c>
      <c r="L172" s="1484" t="s">
        <v>1306</v>
      </c>
      <c r="M172" s="1154">
        <f t="shared" si="9"/>
        <v>7.14</v>
      </c>
      <c r="N172" s="1154">
        <v>4.28</v>
      </c>
      <c r="O172" s="1154">
        <v>1.43</v>
      </c>
      <c r="P172" s="1154"/>
      <c r="Q172" s="1154"/>
      <c r="R172" s="1154">
        <v>0.71</v>
      </c>
      <c r="S172" s="1154">
        <v>0.71</v>
      </c>
      <c r="T172" s="1154"/>
      <c r="U172" s="1154">
        <v>0.01</v>
      </c>
      <c r="V172" s="1154"/>
      <c r="W172" s="1154"/>
      <c r="X172" s="1154"/>
      <c r="Y172" s="1154"/>
    </row>
    <row r="173" spans="1:25" ht="14.25">
      <c r="A173" s="1133" t="s">
        <v>1379</v>
      </c>
      <c r="B173" s="1133">
        <v>19</v>
      </c>
      <c r="C173" s="1478">
        <v>53</v>
      </c>
      <c r="D173" s="1479">
        <v>16.4</v>
      </c>
      <c r="E173" s="1478">
        <v>0.8</v>
      </c>
      <c r="F173" s="1138" t="s">
        <v>874</v>
      </c>
      <c r="G173" s="1133" t="s">
        <v>460</v>
      </c>
      <c r="H173" s="1154" t="s">
        <v>529</v>
      </c>
      <c r="I173" s="1154" t="s">
        <v>677</v>
      </c>
      <c r="J173" s="1154" t="s">
        <v>678</v>
      </c>
      <c r="K173" s="1133" t="s">
        <v>57</v>
      </c>
      <c r="L173" s="1484" t="s">
        <v>1314</v>
      </c>
      <c r="M173" s="1154">
        <f t="shared" si="9"/>
        <v>5.71</v>
      </c>
      <c r="N173" s="1154">
        <v>3.34</v>
      </c>
      <c r="O173" s="1154">
        <v>1.14</v>
      </c>
      <c r="P173" s="1154">
        <v>0.08</v>
      </c>
      <c r="Q173" s="1154"/>
      <c r="R173" s="1154">
        <v>0.57</v>
      </c>
      <c r="S173" s="1154">
        <v>0.57</v>
      </c>
      <c r="T173" s="1154"/>
      <c r="U173" s="1154">
        <v>0.01</v>
      </c>
      <c r="V173" s="1154"/>
      <c r="W173" s="1154"/>
      <c r="X173" s="1154"/>
      <c r="Y173" s="1154"/>
    </row>
    <row r="174" spans="1:25" ht="14.25">
      <c r="A174" s="1133" t="s">
        <v>1379</v>
      </c>
      <c r="B174" s="1133">
        <v>20</v>
      </c>
      <c r="C174" s="1478">
        <v>56</v>
      </c>
      <c r="D174" s="1479">
        <v>13.1</v>
      </c>
      <c r="E174" s="1478">
        <v>0.8</v>
      </c>
      <c r="F174" s="1138" t="s">
        <v>874</v>
      </c>
      <c r="G174" s="1133" t="s">
        <v>460</v>
      </c>
      <c r="H174" s="1154" t="s">
        <v>529</v>
      </c>
      <c r="I174" s="1154" t="s">
        <v>677</v>
      </c>
      <c r="J174" s="1154" t="s">
        <v>678</v>
      </c>
      <c r="K174" s="1133" t="s">
        <v>57</v>
      </c>
      <c r="L174" s="1484" t="s">
        <v>1315</v>
      </c>
      <c r="M174" s="1154">
        <f t="shared" si="9"/>
        <v>5.71</v>
      </c>
      <c r="N174" s="1154">
        <v>3.34</v>
      </c>
      <c r="O174" s="1154">
        <v>1.14</v>
      </c>
      <c r="P174" s="1154">
        <v>0.08</v>
      </c>
      <c r="Q174" s="1154"/>
      <c r="R174" s="1154">
        <v>0.57</v>
      </c>
      <c r="S174" s="1154">
        <v>0.57</v>
      </c>
      <c r="T174" s="1154"/>
      <c r="U174" s="1154"/>
      <c r="V174" s="1154">
        <v>0.01</v>
      </c>
      <c r="W174" s="1154"/>
      <c r="X174" s="1154"/>
      <c r="Y174" s="1154"/>
    </row>
    <row r="175" spans="1:25" ht="14.25">
      <c r="A175" s="1133" t="s">
        <v>1382</v>
      </c>
      <c r="B175" s="1133">
        <v>21</v>
      </c>
      <c r="C175" s="1478">
        <v>57</v>
      </c>
      <c r="D175" s="1479">
        <v>44.2</v>
      </c>
      <c r="E175" s="1480">
        <v>0.8</v>
      </c>
      <c r="F175" s="1138" t="s">
        <v>874</v>
      </c>
      <c r="G175" s="1133" t="s">
        <v>460</v>
      </c>
      <c r="H175" s="1154" t="s">
        <v>529</v>
      </c>
      <c r="I175" s="1154" t="s">
        <v>677</v>
      </c>
      <c r="J175" s="1154" t="s">
        <v>678</v>
      </c>
      <c r="K175" s="1133" t="s">
        <v>876</v>
      </c>
      <c r="L175" s="1484" t="s">
        <v>586</v>
      </c>
      <c r="M175" s="1154">
        <f t="shared" si="9"/>
        <v>4.57</v>
      </c>
      <c r="N175" s="1154">
        <v>2.74</v>
      </c>
      <c r="O175" s="1154">
        <v>0.91</v>
      </c>
      <c r="P175" s="1154">
        <v>0.42</v>
      </c>
      <c r="Q175" s="1154"/>
      <c r="R175" s="1154">
        <v>0.42</v>
      </c>
      <c r="S175" s="1154">
        <v>0.08</v>
      </c>
      <c r="T175" s="1154"/>
      <c r="U175" s="1154"/>
      <c r="V175" s="1154"/>
      <c r="W175" s="1154"/>
      <c r="X175" s="1154"/>
      <c r="Y175" s="1154"/>
    </row>
    <row r="176" spans="1:25" ht="14.25">
      <c r="A176" s="1133" t="s">
        <v>1379</v>
      </c>
      <c r="B176" s="1133">
        <v>22</v>
      </c>
      <c r="C176" s="1478">
        <v>59</v>
      </c>
      <c r="D176" s="1481">
        <v>31</v>
      </c>
      <c r="E176" s="1480">
        <v>0.9</v>
      </c>
      <c r="F176" s="1138" t="s">
        <v>874</v>
      </c>
      <c r="G176" s="1133" t="s">
        <v>460</v>
      </c>
      <c r="H176" s="1154" t="s">
        <v>529</v>
      </c>
      <c r="I176" s="1154" t="s">
        <v>677</v>
      </c>
      <c r="J176" s="1154" t="s">
        <v>678</v>
      </c>
      <c r="K176" s="1133" t="s">
        <v>57</v>
      </c>
      <c r="L176" s="1484" t="s">
        <v>1322</v>
      </c>
      <c r="M176" s="1154">
        <f t="shared" si="9"/>
        <v>6.429999999999999</v>
      </c>
      <c r="N176" s="1154">
        <v>3.8</v>
      </c>
      <c r="O176" s="1154">
        <v>1.29</v>
      </c>
      <c r="P176" s="1154">
        <v>0.09</v>
      </c>
      <c r="Q176" s="1154"/>
      <c r="R176" s="1154">
        <v>0.6</v>
      </c>
      <c r="S176" s="1154">
        <v>0.64</v>
      </c>
      <c r="T176" s="1154"/>
      <c r="U176" s="1154"/>
      <c r="V176" s="1154"/>
      <c r="W176" s="1154">
        <v>0.01</v>
      </c>
      <c r="X176" s="1154"/>
      <c r="Y176" s="1154"/>
    </row>
    <row r="177" spans="1:25" ht="14.25">
      <c r="A177" s="1133" t="s">
        <v>1379</v>
      </c>
      <c r="B177" s="1133">
        <v>23</v>
      </c>
      <c r="C177" s="1478">
        <v>60</v>
      </c>
      <c r="D177" s="1479">
        <v>2.1</v>
      </c>
      <c r="E177" s="1478">
        <v>0.6</v>
      </c>
      <c r="F177" s="1138" t="s">
        <v>874</v>
      </c>
      <c r="G177" s="1133" t="s">
        <v>460</v>
      </c>
      <c r="H177" s="1154" t="s">
        <v>529</v>
      </c>
      <c r="I177" s="1154" t="s">
        <v>677</v>
      </c>
      <c r="J177" s="1154" t="s">
        <v>678</v>
      </c>
      <c r="K177" s="1133" t="s">
        <v>57</v>
      </c>
      <c r="L177" s="1484" t="s">
        <v>1314</v>
      </c>
      <c r="M177" s="1154">
        <f t="shared" si="9"/>
        <v>4.279999999999999</v>
      </c>
      <c r="N177" s="1154">
        <v>2.5</v>
      </c>
      <c r="O177" s="1154">
        <v>0.86</v>
      </c>
      <c r="P177" s="1154">
        <v>0.06</v>
      </c>
      <c r="Q177" s="1154"/>
      <c r="R177" s="1154">
        <v>0.42</v>
      </c>
      <c r="S177" s="1154">
        <v>0.43</v>
      </c>
      <c r="T177" s="1154"/>
      <c r="U177" s="1154"/>
      <c r="V177" s="1154">
        <v>0.01</v>
      </c>
      <c r="W177" s="1154"/>
      <c r="X177" s="1154"/>
      <c r="Y177" s="1154"/>
    </row>
    <row r="178" spans="1:25" ht="14.25">
      <c r="A178" s="1133" t="s">
        <v>1379</v>
      </c>
      <c r="B178" s="1133">
        <v>24</v>
      </c>
      <c r="C178" s="1478">
        <v>63</v>
      </c>
      <c r="D178" s="1481">
        <v>47</v>
      </c>
      <c r="E178" s="1478">
        <v>0.6</v>
      </c>
      <c r="F178" s="1138" t="s">
        <v>874</v>
      </c>
      <c r="G178" s="1133" t="s">
        <v>460</v>
      </c>
      <c r="H178" s="1154" t="s">
        <v>529</v>
      </c>
      <c r="I178" s="1154" t="s">
        <v>677</v>
      </c>
      <c r="J178" s="1154" t="s">
        <v>678</v>
      </c>
      <c r="K178" s="1133" t="s">
        <v>57</v>
      </c>
      <c r="L178" s="1484" t="s">
        <v>1314</v>
      </c>
      <c r="M178" s="1154">
        <f t="shared" si="9"/>
        <v>4.279999999999999</v>
      </c>
      <c r="N178" s="1154">
        <v>2.5</v>
      </c>
      <c r="O178" s="1154">
        <v>0.86</v>
      </c>
      <c r="P178" s="1154">
        <v>0.06</v>
      </c>
      <c r="Q178" s="1154"/>
      <c r="R178" s="1154">
        <v>0.42</v>
      </c>
      <c r="S178" s="1154">
        <v>0.43</v>
      </c>
      <c r="T178" s="1154"/>
      <c r="U178" s="1154"/>
      <c r="V178" s="1154">
        <v>0.01</v>
      </c>
      <c r="W178" s="1154"/>
      <c r="X178" s="1154"/>
      <c r="Y178" s="1154"/>
    </row>
    <row r="179" spans="1:25" ht="14.25">
      <c r="A179" s="1156" t="s">
        <v>394</v>
      </c>
      <c r="B179" s="1156"/>
      <c r="C179" s="1156"/>
      <c r="D179" s="1156"/>
      <c r="E179" s="1531">
        <f>E178+E177+E176+E175+E174+E173+E172+E171+E170+E169+E168+E167+E166+E165+E164+E163+E162+E161+E160+E159+E158+E157+E156+E155</f>
        <v>19.9</v>
      </c>
      <c r="F179" s="1156"/>
      <c r="G179" s="1156"/>
      <c r="H179" s="1156"/>
      <c r="I179" s="1156"/>
      <c r="J179" s="1156"/>
      <c r="K179" s="1156"/>
      <c r="L179" s="1156"/>
      <c r="M179" s="1156">
        <f>SUM(M155:M178)</f>
        <v>127.75999999999998</v>
      </c>
      <c r="N179" s="1156">
        <f aca="true" t="shared" si="10" ref="N179:Y179">SUM(N155:N178)</f>
        <v>50.14000000000001</v>
      </c>
      <c r="O179" s="1244">
        <f t="shared" si="10"/>
        <v>46.13999999999999</v>
      </c>
      <c r="P179" s="1156">
        <f t="shared" si="10"/>
        <v>1.03</v>
      </c>
      <c r="Q179" s="1156">
        <f t="shared" si="10"/>
        <v>0</v>
      </c>
      <c r="R179" s="1244">
        <f t="shared" si="10"/>
        <v>12.530000000000001</v>
      </c>
      <c r="S179" s="1156">
        <f t="shared" si="10"/>
        <v>15.590000000000002</v>
      </c>
      <c r="T179" s="1156">
        <f t="shared" si="10"/>
        <v>1.91</v>
      </c>
      <c r="U179" s="1156">
        <f t="shared" si="10"/>
        <v>0.08</v>
      </c>
      <c r="V179" s="1156">
        <f t="shared" si="10"/>
        <v>0.07</v>
      </c>
      <c r="W179" s="1156">
        <f t="shared" si="10"/>
        <v>0.07</v>
      </c>
      <c r="X179" s="1156">
        <f t="shared" si="10"/>
        <v>0</v>
      </c>
      <c r="Y179" s="1156">
        <f t="shared" si="10"/>
        <v>0.2</v>
      </c>
    </row>
    <row r="180" spans="1:25" ht="14.25">
      <c r="A180" s="2112" t="s">
        <v>1383</v>
      </c>
      <c r="B180" s="2113"/>
      <c r="C180" s="2113"/>
      <c r="D180" s="2113"/>
      <c r="E180" s="2113"/>
      <c r="F180" s="2113"/>
      <c r="G180" s="2113"/>
      <c r="H180" s="2113"/>
      <c r="I180" s="2113"/>
      <c r="J180" s="2113"/>
      <c r="K180" s="2113"/>
      <c r="L180" s="2113"/>
      <c r="M180" s="2113"/>
      <c r="N180" s="2113"/>
      <c r="O180" s="2113"/>
      <c r="P180" s="2113"/>
      <c r="Q180" s="2113"/>
      <c r="R180" s="2113"/>
      <c r="S180" s="2113"/>
      <c r="T180" s="2113"/>
      <c r="U180" s="2113"/>
      <c r="V180" s="2113"/>
      <c r="W180" s="2113"/>
      <c r="X180" s="2113"/>
      <c r="Y180" s="2114"/>
    </row>
    <row r="181" spans="1:25" ht="14.25">
      <c r="A181" s="1133" t="s">
        <v>896</v>
      </c>
      <c r="B181" s="1154">
        <v>25</v>
      </c>
      <c r="C181" s="1154">
        <v>6</v>
      </c>
      <c r="D181" s="1154">
        <v>34.1</v>
      </c>
      <c r="E181" s="1154">
        <v>0.6</v>
      </c>
      <c r="F181" s="1154" t="s">
        <v>874</v>
      </c>
      <c r="G181" s="1133" t="s">
        <v>463</v>
      </c>
      <c r="H181" s="1154" t="s">
        <v>529</v>
      </c>
      <c r="I181" s="1154"/>
      <c r="J181" s="1154"/>
      <c r="K181" s="1154"/>
      <c r="L181" s="1154"/>
      <c r="M181" s="1154"/>
      <c r="N181" s="1154"/>
      <c r="O181" s="1154"/>
      <c r="P181" s="1154"/>
      <c r="Q181" s="1154"/>
      <c r="R181" s="1154"/>
      <c r="S181" s="1154"/>
      <c r="T181" s="1154"/>
      <c r="U181" s="1154"/>
      <c r="V181" s="1154"/>
      <c r="W181" s="1154"/>
      <c r="X181" s="1154"/>
      <c r="Y181" s="1154"/>
    </row>
    <row r="182" spans="1:25" ht="14.25">
      <c r="A182" s="1133" t="s">
        <v>896</v>
      </c>
      <c r="B182" s="1154">
        <v>26</v>
      </c>
      <c r="C182" s="1154">
        <v>10</v>
      </c>
      <c r="D182" s="1154">
        <v>22.1</v>
      </c>
      <c r="E182" s="1154">
        <v>0.7</v>
      </c>
      <c r="F182" s="1133" t="s">
        <v>880</v>
      </c>
      <c r="G182" s="1133" t="s">
        <v>468</v>
      </c>
      <c r="H182" s="1154" t="s">
        <v>529</v>
      </c>
      <c r="I182" s="1154"/>
      <c r="J182" s="1154"/>
      <c r="K182" s="1154"/>
      <c r="L182" s="1154"/>
      <c r="M182" s="1154"/>
      <c r="N182" s="1154"/>
      <c r="O182" s="1154"/>
      <c r="P182" s="1154"/>
      <c r="Q182" s="1154"/>
      <c r="R182" s="1154"/>
      <c r="S182" s="1154"/>
      <c r="T182" s="1154"/>
      <c r="U182" s="1154"/>
      <c r="V182" s="1154"/>
      <c r="W182" s="1154"/>
      <c r="X182" s="1154"/>
      <c r="Y182" s="1154"/>
    </row>
    <row r="183" spans="1:25" ht="14.25">
      <c r="A183" s="1133" t="s">
        <v>1379</v>
      </c>
      <c r="B183" s="1154">
        <v>27</v>
      </c>
      <c r="C183" s="1154">
        <v>22</v>
      </c>
      <c r="D183" s="1154">
        <v>29.3</v>
      </c>
      <c r="E183" s="1154">
        <v>0.3</v>
      </c>
      <c r="F183" s="1154" t="s">
        <v>874</v>
      </c>
      <c r="G183" s="1133" t="s">
        <v>460</v>
      </c>
      <c r="H183" s="1154" t="s">
        <v>529</v>
      </c>
      <c r="I183" s="1154"/>
      <c r="J183" s="1154"/>
      <c r="K183" s="1154"/>
      <c r="L183" s="1154"/>
      <c r="M183" s="1154"/>
      <c r="N183" s="1154"/>
      <c r="O183" s="1154"/>
      <c r="P183" s="1154"/>
      <c r="Q183" s="1154"/>
      <c r="R183" s="1154"/>
      <c r="S183" s="1154"/>
      <c r="T183" s="1154"/>
      <c r="U183" s="1154"/>
      <c r="V183" s="1154"/>
      <c r="W183" s="1154"/>
      <c r="X183" s="1154"/>
      <c r="Y183" s="1154"/>
    </row>
    <row r="184" spans="1:25" ht="14.25">
      <c r="A184" s="1133" t="s">
        <v>1379</v>
      </c>
      <c r="B184" s="1154">
        <v>28</v>
      </c>
      <c r="C184" s="1154">
        <v>23</v>
      </c>
      <c r="D184" s="1154">
        <v>8.1</v>
      </c>
      <c r="E184" s="1154">
        <v>0.4</v>
      </c>
      <c r="F184" s="1154" t="s">
        <v>874</v>
      </c>
      <c r="G184" s="1154" t="s">
        <v>463</v>
      </c>
      <c r="H184" s="1154" t="s">
        <v>529</v>
      </c>
      <c r="I184" s="1154"/>
      <c r="J184" s="1154"/>
      <c r="K184" s="1154"/>
      <c r="L184" s="1154"/>
      <c r="M184" s="1154"/>
      <c r="N184" s="1154"/>
      <c r="O184" s="1154"/>
      <c r="P184" s="1154"/>
      <c r="Q184" s="1154"/>
      <c r="R184" s="1154"/>
      <c r="S184" s="1154"/>
      <c r="T184" s="1154"/>
      <c r="U184" s="1154"/>
      <c r="V184" s="1154"/>
      <c r="W184" s="1154"/>
      <c r="X184" s="1154"/>
      <c r="Y184" s="1154"/>
    </row>
    <row r="185" spans="1:25" ht="14.25">
      <c r="A185" s="1133" t="s">
        <v>1379</v>
      </c>
      <c r="B185" s="1154">
        <v>29</v>
      </c>
      <c r="C185" s="1154">
        <v>31</v>
      </c>
      <c r="D185" s="1154">
        <v>3.1</v>
      </c>
      <c r="E185" s="1154">
        <v>0.2</v>
      </c>
      <c r="F185" s="1154" t="s">
        <v>874</v>
      </c>
      <c r="G185" s="1154" t="s">
        <v>463</v>
      </c>
      <c r="H185" s="1154" t="s">
        <v>529</v>
      </c>
      <c r="I185" s="1154"/>
      <c r="J185" s="1154"/>
      <c r="K185" s="1154"/>
      <c r="L185" s="1154"/>
      <c r="M185" s="1154"/>
      <c r="N185" s="1154"/>
      <c r="O185" s="1154"/>
      <c r="P185" s="1154"/>
      <c r="Q185" s="1154"/>
      <c r="R185" s="1154"/>
      <c r="S185" s="1154"/>
      <c r="T185" s="1154"/>
      <c r="U185" s="1154"/>
      <c r="V185" s="1154"/>
      <c r="W185" s="1154"/>
      <c r="X185" s="1154"/>
      <c r="Y185" s="1154"/>
    </row>
    <row r="186" spans="1:25" ht="14.25">
      <c r="A186" s="1133" t="s">
        <v>1379</v>
      </c>
      <c r="B186" s="1154">
        <v>30</v>
      </c>
      <c r="C186" s="1154">
        <v>38</v>
      </c>
      <c r="D186" s="1154">
        <v>10.1</v>
      </c>
      <c r="E186" s="1154">
        <v>0.2</v>
      </c>
      <c r="F186" s="1154" t="s">
        <v>874</v>
      </c>
      <c r="G186" s="1154" t="s">
        <v>463</v>
      </c>
      <c r="H186" s="1154" t="s">
        <v>529</v>
      </c>
      <c r="I186" s="1154"/>
      <c r="J186" s="1154"/>
      <c r="K186" s="1154"/>
      <c r="L186" s="1154"/>
      <c r="M186" s="1154"/>
      <c r="N186" s="1154"/>
      <c r="O186" s="1154"/>
      <c r="P186" s="1154"/>
      <c r="Q186" s="1154"/>
      <c r="R186" s="1154"/>
      <c r="S186" s="1154"/>
      <c r="T186" s="1154"/>
      <c r="U186" s="1154"/>
      <c r="V186" s="1154"/>
      <c r="W186" s="1154"/>
      <c r="X186" s="1154"/>
      <c r="Y186" s="1154"/>
    </row>
    <row r="187" spans="1:25" ht="14.25">
      <c r="A187" s="1133" t="s">
        <v>1379</v>
      </c>
      <c r="B187" s="1154">
        <v>31</v>
      </c>
      <c r="C187" s="1154">
        <v>40</v>
      </c>
      <c r="D187" s="1154">
        <v>2</v>
      </c>
      <c r="E187" s="1154">
        <v>1</v>
      </c>
      <c r="F187" s="1154" t="s">
        <v>880</v>
      </c>
      <c r="G187" s="1154" t="s">
        <v>468</v>
      </c>
      <c r="H187" s="1154" t="s">
        <v>529</v>
      </c>
      <c r="I187" s="1154"/>
      <c r="J187" s="1154"/>
      <c r="K187" s="1154"/>
      <c r="L187" s="1154"/>
      <c r="M187" s="1154"/>
      <c r="N187" s="1154"/>
      <c r="O187" s="1154"/>
      <c r="P187" s="1154"/>
      <c r="Q187" s="1154"/>
      <c r="R187" s="1154"/>
      <c r="S187" s="1154"/>
      <c r="T187" s="1154"/>
      <c r="U187" s="1154"/>
      <c r="V187" s="1154"/>
      <c r="W187" s="1154"/>
      <c r="X187" s="1154"/>
      <c r="Y187" s="1154"/>
    </row>
    <row r="188" spans="1:25" ht="14.25">
      <c r="A188" s="1133" t="s">
        <v>1379</v>
      </c>
      <c r="B188" s="1154">
        <v>32</v>
      </c>
      <c r="C188" s="1154">
        <v>42</v>
      </c>
      <c r="D188" s="1154">
        <v>12.1</v>
      </c>
      <c r="E188" s="1154">
        <v>0.3</v>
      </c>
      <c r="F188" s="1133" t="s">
        <v>874</v>
      </c>
      <c r="G188" s="1133" t="s">
        <v>463</v>
      </c>
      <c r="H188" s="1154" t="s">
        <v>529</v>
      </c>
      <c r="I188" s="1154"/>
      <c r="J188" s="1154"/>
      <c r="K188" s="1154"/>
      <c r="L188" s="1154"/>
      <c r="M188" s="1154"/>
      <c r="N188" s="1154"/>
      <c r="O188" s="1154"/>
      <c r="P188" s="1154"/>
      <c r="Q188" s="1154"/>
      <c r="R188" s="1154"/>
      <c r="S188" s="1154"/>
      <c r="T188" s="1154"/>
      <c r="U188" s="1154"/>
      <c r="V188" s="1154"/>
      <c r="W188" s="1154"/>
      <c r="X188" s="1154"/>
      <c r="Y188" s="1154"/>
    </row>
    <row r="189" spans="1:25" ht="14.25">
      <c r="A189" s="1133" t="s">
        <v>1379</v>
      </c>
      <c r="B189" s="1154">
        <v>33</v>
      </c>
      <c r="C189" s="1154">
        <v>44</v>
      </c>
      <c r="D189" s="1154">
        <v>3.2</v>
      </c>
      <c r="E189" s="1154">
        <v>0.3</v>
      </c>
      <c r="F189" s="1133" t="s">
        <v>874</v>
      </c>
      <c r="G189" s="1133" t="s">
        <v>460</v>
      </c>
      <c r="H189" s="1154" t="s">
        <v>529</v>
      </c>
      <c r="I189" s="1154"/>
      <c r="J189" s="1154"/>
      <c r="K189" s="1154"/>
      <c r="L189" s="1154"/>
      <c r="M189" s="1154"/>
      <c r="N189" s="1154"/>
      <c r="O189" s="1154"/>
      <c r="P189" s="1154"/>
      <c r="Q189" s="1154"/>
      <c r="R189" s="1154"/>
      <c r="S189" s="1154"/>
      <c r="T189" s="1154"/>
      <c r="U189" s="1154"/>
      <c r="V189" s="1154"/>
      <c r="W189" s="1154"/>
      <c r="X189" s="1154"/>
      <c r="Y189" s="1154"/>
    </row>
    <row r="190" spans="1:25" ht="14.25">
      <c r="A190" s="1133" t="s">
        <v>1379</v>
      </c>
      <c r="B190" s="1154">
        <v>34</v>
      </c>
      <c r="C190" s="1154">
        <v>49</v>
      </c>
      <c r="D190" s="1154">
        <v>27</v>
      </c>
      <c r="E190" s="1154">
        <v>0.3</v>
      </c>
      <c r="F190" s="1133" t="s">
        <v>874</v>
      </c>
      <c r="G190" s="1133" t="s">
        <v>463</v>
      </c>
      <c r="H190" s="1154" t="s">
        <v>529</v>
      </c>
      <c r="I190" s="1154"/>
      <c r="J190" s="1154"/>
      <c r="K190" s="1154"/>
      <c r="L190" s="1154"/>
      <c r="M190" s="1154"/>
      <c r="N190" s="1154"/>
      <c r="O190" s="1154"/>
      <c r="P190" s="1154"/>
      <c r="Q190" s="1154"/>
      <c r="R190" s="1154"/>
      <c r="S190" s="1154"/>
      <c r="T190" s="1154"/>
      <c r="U190" s="1154"/>
      <c r="V190" s="1154"/>
      <c r="W190" s="1154"/>
      <c r="X190" s="1154"/>
      <c r="Y190" s="1154"/>
    </row>
    <row r="191" spans="1:25" ht="14.25">
      <c r="A191" s="1133" t="s">
        <v>1379</v>
      </c>
      <c r="B191" s="1154">
        <v>35</v>
      </c>
      <c r="C191" s="1154">
        <v>54</v>
      </c>
      <c r="D191" s="1154">
        <v>13.1</v>
      </c>
      <c r="E191" s="1154">
        <v>0.1</v>
      </c>
      <c r="F191" s="1133" t="s">
        <v>874</v>
      </c>
      <c r="G191" s="1133" t="s">
        <v>460</v>
      </c>
      <c r="H191" s="1154" t="s">
        <v>529</v>
      </c>
      <c r="I191" s="1154"/>
      <c r="J191" s="1154"/>
      <c r="K191" s="1154"/>
      <c r="L191" s="1154"/>
      <c r="M191" s="1154"/>
      <c r="N191" s="1154"/>
      <c r="O191" s="1154"/>
      <c r="P191" s="1154"/>
      <c r="Q191" s="1154"/>
      <c r="R191" s="1154"/>
      <c r="S191" s="1154"/>
      <c r="T191" s="1154"/>
      <c r="U191" s="1154"/>
      <c r="V191" s="1154"/>
      <c r="W191" s="1154"/>
      <c r="X191" s="1154"/>
      <c r="Y191" s="1154"/>
    </row>
    <row r="192" spans="1:25" ht="14.25">
      <c r="A192" s="1133" t="s">
        <v>1379</v>
      </c>
      <c r="B192" s="1154">
        <v>36</v>
      </c>
      <c r="C192" s="1154">
        <v>54</v>
      </c>
      <c r="D192" s="1154">
        <v>13.2</v>
      </c>
      <c r="E192" s="1154">
        <v>0.2</v>
      </c>
      <c r="F192" s="1154" t="s">
        <v>874</v>
      </c>
      <c r="G192" s="1133" t="s">
        <v>460</v>
      </c>
      <c r="H192" s="1154" t="s">
        <v>529</v>
      </c>
      <c r="I192" s="1154"/>
      <c r="J192" s="1154"/>
      <c r="K192" s="1154"/>
      <c r="L192" s="1154"/>
      <c r="M192" s="1154"/>
      <c r="N192" s="1154"/>
      <c r="O192" s="1154"/>
      <c r="P192" s="1154"/>
      <c r="Q192" s="1154"/>
      <c r="R192" s="1154"/>
      <c r="S192" s="1154"/>
      <c r="T192" s="1154"/>
      <c r="U192" s="1154"/>
      <c r="V192" s="1154"/>
      <c r="W192" s="1154"/>
      <c r="X192" s="1154"/>
      <c r="Y192" s="1154"/>
    </row>
    <row r="193" spans="1:25" ht="14.25">
      <c r="A193" s="1133" t="s">
        <v>1379</v>
      </c>
      <c r="B193" s="1154">
        <v>37</v>
      </c>
      <c r="C193" s="1154">
        <v>69</v>
      </c>
      <c r="D193" s="1154">
        <v>28.1</v>
      </c>
      <c r="E193" s="1154">
        <v>0.3</v>
      </c>
      <c r="F193" s="1133" t="s">
        <v>874</v>
      </c>
      <c r="G193" s="1133" t="s">
        <v>460</v>
      </c>
      <c r="H193" s="1154" t="s">
        <v>529</v>
      </c>
      <c r="I193" s="1154"/>
      <c r="J193" s="1154"/>
      <c r="K193" s="1154"/>
      <c r="L193" s="1154"/>
      <c r="M193" s="1154"/>
      <c r="N193" s="1154"/>
      <c r="O193" s="1154"/>
      <c r="P193" s="1154"/>
      <c r="Q193" s="1154"/>
      <c r="R193" s="1154"/>
      <c r="S193" s="1154"/>
      <c r="T193" s="1154"/>
      <c r="U193" s="1154"/>
      <c r="V193" s="1154"/>
      <c r="W193" s="1154"/>
      <c r="X193" s="1154"/>
      <c r="Y193" s="1154"/>
    </row>
    <row r="194" spans="1:24" ht="14.25">
      <c r="A194" s="1150" t="s">
        <v>394</v>
      </c>
      <c r="B194" s="1151"/>
      <c r="C194" s="1151"/>
      <c r="D194" s="1151"/>
      <c r="E194" s="1153">
        <f>E193+E192+E191+E190+E189+E188+E187+E186+E185+E184+E183+E182+E181</f>
        <v>4.8999999999999995</v>
      </c>
      <c r="F194" s="1152"/>
      <c r="G194" s="1152"/>
      <c r="H194" s="1152"/>
      <c r="I194" s="1152"/>
      <c r="J194" s="1151"/>
      <c r="K194" s="1152"/>
      <c r="L194" s="1152"/>
      <c r="M194" s="1149">
        <f>M193+M192+M191+M190+M189+M188+M178+M177+M155</f>
        <v>13.129999999999999</v>
      </c>
      <c r="N194" s="1149">
        <f aca="true" t="shared" si="11" ref="N194:X194">N193+N192+N191+N190+N189+N188+N178+N177+N155</f>
        <v>5</v>
      </c>
      <c r="O194" s="1149">
        <f t="shared" si="11"/>
        <v>4.92</v>
      </c>
      <c r="P194" s="1149">
        <f t="shared" si="11"/>
        <v>0.12</v>
      </c>
      <c r="Q194" s="1149">
        <f t="shared" si="11"/>
        <v>0</v>
      </c>
      <c r="R194" s="1149">
        <f t="shared" si="11"/>
        <v>1.3</v>
      </c>
      <c r="S194" s="1149">
        <f t="shared" si="11"/>
        <v>1.76</v>
      </c>
      <c r="T194" s="1149">
        <f t="shared" si="11"/>
        <v>0</v>
      </c>
      <c r="U194" s="1149">
        <f t="shared" si="11"/>
        <v>0</v>
      </c>
      <c r="V194" s="1149">
        <f t="shared" si="11"/>
        <v>0.03</v>
      </c>
      <c r="W194" s="1149">
        <f t="shared" si="11"/>
        <v>0</v>
      </c>
      <c r="X194" s="1149">
        <f t="shared" si="11"/>
        <v>0</v>
      </c>
    </row>
    <row r="195" spans="1:25" ht="14.25">
      <c r="A195" s="2115"/>
      <c r="B195" s="2116"/>
      <c r="C195" s="2116"/>
      <c r="D195" s="2116"/>
      <c r="E195" s="2116"/>
      <c r="F195" s="2116"/>
      <c r="G195" s="2116"/>
      <c r="H195" s="2116"/>
      <c r="I195" s="2116"/>
      <c r="J195" s="2116"/>
      <c r="K195" s="2116"/>
      <c r="L195" s="2116"/>
      <c r="M195" s="2116"/>
      <c r="N195" s="2116"/>
      <c r="O195" s="2116"/>
      <c r="P195" s="2116"/>
      <c r="Q195" s="2116"/>
      <c r="R195" s="2116"/>
      <c r="S195" s="2116"/>
      <c r="T195" s="2116"/>
      <c r="U195" s="2116"/>
      <c r="V195" s="2116"/>
      <c r="W195" s="2116"/>
      <c r="X195" s="2116"/>
      <c r="Y195" s="2116"/>
    </row>
    <row r="196" spans="1:25" ht="18">
      <c r="A196" s="2117" t="s">
        <v>1403</v>
      </c>
      <c r="B196" s="2118"/>
      <c r="C196" s="2118"/>
      <c r="D196" s="2118"/>
      <c r="E196" s="2118"/>
      <c r="F196" s="2118"/>
      <c r="G196" s="2118"/>
      <c r="H196" s="2118"/>
      <c r="I196" s="2118"/>
      <c r="J196" s="2118"/>
      <c r="K196" s="2118"/>
      <c r="L196" s="2118"/>
      <c r="M196" s="2118"/>
      <c r="N196" s="2118"/>
      <c r="O196" s="2118"/>
      <c r="P196" s="2118"/>
      <c r="Q196" s="2118"/>
      <c r="R196" s="2118"/>
      <c r="S196" s="2118"/>
      <c r="T196" s="2118"/>
      <c r="U196" s="2118"/>
      <c r="V196" s="2118"/>
      <c r="W196" s="2118"/>
      <c r="X196" s="2118"/>
      <c r="Y196" s="2119"/>
    </row>
    <row r="197" spans="1:25" ht="14.25">
      <c r="A197" s="1098">
        <v>1</v>
      </c>
      <c r="B197" s="1098">
        <v>2</v>
      </c>
      <c r="C197" s="1098">
        <v>3</v>
      </c>
      <c r="D197" s="1098">
        <v>4</v>
      </c>
      <c r="E197" s="1098">
        <v>5</v>
      </c>
      <c r="F197" s="1098">
        <v>6</v>
      </c>
      <c r="G197" s="1098">
        <v>7</v>
      </c>
      <c r="H197" s="1098">
        <v>8</v>
      </c>
      <c r="I197" s="1098">
        <v>9</v>
      </c>
      <c r="J197" s="1098">
        <v>10</v>
      </c>
      <c r="K197" s="1098">
        <v>11</v>
      </c>
      <c r="L197" s="1132">
        <v>12</v>
      </c>
      <c r="M197" s="1098">
        <v>13</v>
      </c>
      <c r="N197" s="1098">
        <v>14</v>
      </c>
      <c r="O197" s="1098">
        <v>15</v>
      </c>
      <c r="P197" s="1098">
        <v>16</v>
      </c>
      <c r="Q197" s="1098">
        <v>17</v>
      </c>
      <c r="R197" s="1098">
        <v>18</v>
      </c>
      <c r="S197" s="1132">
        <v>19</v>
      </c>
      <c r="T197" s="1132">
        <v>20</v>
      </c>
      <c r="U197" s="1132">
        <v>21</v>
      </c>
      <c r="V197" s="1132">
        <v>22</v>
      </c>
      <c r="W197" s="1132">
        <v>23</v>
      </c>
      <c r="X197" s="1098">
        <v>24</v>
      </c>
      <c r="Y197" s="1098">
        <v>25</v>
      </c>
    </row>
    <row r="198" spans="1:25" ht="14.25">
      <c r="A198" s="1133" t="s">
        <v>1301</v>
      </c>
      <c r="B198" s="1133">
        <v>1</v>
      </c>
      <c r="C198" s="1474">
        <v>3</v>
      </c>
      <c r="D198" s="1475">
        <v>18</v>
      </c>
      <c r="E198" s="1133">
        <v>1</v>
      </c>
      <c r="F198" s="1138" t="s">
        <v>874</v>
      </c>
      <c r="G198" s="1133" t="s">
        <v>452</v>
      </c>
      <c r="H198" s="1133" t="s">
        <v>529</v>
      </c>
      <c r="I198" s="1133" t="s">
        <v>677</v>
      </c>
      <c r="J198" s="1133" t="s">
        <v>678</v>
      </c>
      <c r="K198" s="1133" t="s">
        <v>57</v>
      </c>
      <c r="L198" s="1476" t="s">
        <v>1302</v>
      </c>
      <c r="M198" s="1154">
        <f aca="true" t="shared" si="12" ref="M198:M219">N198+O198+P198+Q198+R198+S198+T198+U198+V198+W198+X198</f>
        <v>7.140000000000001</v>
      </c>
      <c r="N198" s="1133">
        <v>4.28</v>
      </c>
      <c r="O198" s="1133">
        <v>2.1</v>
      </c>
      <c r="P198" s="1133"/>
      <c r="Q198" s="1133"/>
      <c r="R198" s="1133">
        <v>0.65</v>
      </c>
      <c r="S198" s="1477">
        <v>0.1</v>
      </c>
      <c r="T198" s="1477"/>
      <c r="U198" s="1477"/>
      <c r="V198" s="1477"/>
      <c r="W198" s="1477">
        <v>0.01</v>
      </c>
      <c r="X198" s="1133"/>
      <c r="Y198" s="1133"/>
    </row>
    <row r="199" spans="1:25" ht="14.25">
      <c r="A199" s="1133" t="s">
        <v>1301</v>
      </c>
      <c r="B199" s="1133">
        <v>2</v>
      </c>
      <c r="C199" s="1478">
        <v>4</v>
      </c>
      <c r="D199" s="1479">
        <v>19.1</v>
      </c>
      <c r="E199" s="1480">
        <v>0.9</v>
      </c>
      <c r="F199" s="1138" t="s">
        <v>874</v>
      </c>
      <c r="G199" s="1133" t="s">
        <v>452</v>
      </c>
      <c r="H199" s="1154" t="s">
        <v>529</v>
      </c>
      <c r="I199" s="1154" t="s">
        <v>677</v>
      </c>
      <c r="J199" s="1154" t="s">
        <v>678</v>
      </c>
      <c r="K199" s="1133" t="s">
        <v>57</v>
      </c>
      <c r="L199" s="1476" t="s">
        <v>1302</v>
      </c>
      <c r="M199" s="1154">
        <f t="shared" si="12"/>
        <v>6.43</v>
      </c>
      <c r="N199" s="1154">
        <v>3.85</v>
      </c>
      <c r="O199" s="1154">
        <v>1.89</v>
      </c>
      <c r="P199" s="1154"/>
      <c r="Q199" s="1154"/>
      <c r="R199" s="1154">
        <v>0.59</v>
      </c>
      <c r="S199" s="1154">
        <v>0.09</v>
      </c>
      <c r="T199" s="1154"/>
      <c r="U199" s="1154"/>
      <c r="V199" s="1154"/>
      <c r="W199" s="1154">
        <v>0.01</v>
      </c>
      <c r="X199" s="1154"/>
      <c r="Y199" s="1154"/>
    </row>
    <row r="200" spans="1:25" ht="14.25">
      <c r="A200" s="1133" t="s">
        <v>1301</v>
      </c>
      <c r="B200" s="1133">
        <v>3</v>
      </c>
      <c r="C200" s="1478">
        <v>4</v>
      </c>
      <c r="D200" s="1479">
        <v>25.3</v>
      </c>
      <c r="E200" s="1480">
        <v>0.7</v>
      </c>
      <c r="F200" s="1138" t="s">
        <v>874</v>
      </c>
      <c r="G200" s="1133" t="s">
        <v>452</v>
      </c>
      <c r="H200" s="1154" t="s">
        <v>529</v>
      </c>
      <c r="I200" s="1154" t="s">
        <v>677</v>
      </c>
      <c r="J200" s="1154" t="s">
        <v>678</v>
      </c>
      <c r="K200" s="1133" t="s">
        <v>57</v>
      </c>
      <c r="L200" s="1476" t="s">
        <v>1303</v>
      </c>
      <c r="M200" s="1154">
        <f t="shared" si="12"/>
        <v>5</v>
      </c>
      <c r="N200" s="1154">
        <v>3</v>
      </c>
      <c r="O200" s="1154">
        <v>1.46</v>
      </c>
      <c r="P200" s="1154"/>
      <c r="Q200" s="1154"/>
      <c r="R200" s="1154">
        <v>0.46</v>
      </c>
      <c r="S200" s="1154">
        <v>0.07</v>
      </c>
      <c r="T200" s="1154"/>
      <c r="U200" s="1154">
        <v>0.01</v>
      </c>
      <c r="V200" s="1154"/>
      <c r="W200" s="1154"/>
      <c r="X200" s="1154"/>
      <c r="Y200" s="1154"/>
    </row>
    <row r="201" spans="1:25" ht="14.25">
      <c r="A201" s="1133" t="s">
        <v>1304</v>
      </c>
      <c r="B201" s="1133">
        <v>4</v>
      </c>
      <c r="C201" s="1478">
        <v>14</v>
      </c>
      <c r="D201" s="1481">
        <v>28</v>
      </c>
      <c r="E201" s="1478">
        <v>0.9</v>
      </c>
      <c r="F201" s="1138" t="s">
        <v>874</v>
      </c>
      <c r="G201" s="1133" t="s">
        <v>452</v>
      </c>
      <c r="H201" s="1154" t="s">
        <v>529</v>
      </c>
      <c r="I201" s="1154" t="s">
        <v>677</v>
      </c>
      <c r="J201" s="1154" t="s">
        <v>678</v>
      </c>
      <c r="K201" s="1133" t="s">
        <v>57</v>
      </c>
      <c r="L201" s="1476" t="s">
        <v>1303</v>
      </c>
      <c r="M201" s="1154">
        <f t="shared" si="12"/>
        <v>6.43</v>
      </c>
      <c r="N201" s="1154">
        <v>3.85</v>
      </c>
      <c r="O201" s="1154">
        <v>1.89</v>
      </c>
      <c r="P201" s="1154"/>
      <c r="Q201" s="1154"/>
      <c r="R201" s="1154">
        <v>0.59</v>
      </c>
      <c r="S201" s="1154">
        <v>0.09</v>
      </c>
      <c r="T201" s="1154"/>
      <c r="U201" s="1154">
        <v>0.01</v>
      </c>
      <c r="V201" s="1154"/>
      <c r="W201" s="1154"/>
      <c r="X201" s="1154"/>
      <c r="Y201" s="1154"/>
    </row>
    <row r="202" spans="1:25" ht="14.25">
      <c r="A202" s="1133" t="s">
        <v>1304</v>
      </c>
      <c r="B202" s="1133">
        <v>5</v>
      </c>
      <c r="C202" s="1478">
        <v>15</v>
      </c>
      <c r="D202" s="1479">
        <v>34.2</v>
      </c>
      <c r="E202" s="1480">
        <v>0.9</v>
      </c>
      <c r="F202" s="1138" t="s">
        <v>874</v>
      </c>
      <c r="G202" s="1154" t="s">
        <v>452</v>
      </c>
      <c r="H202" s="1154" t="s">
        <v>529</v>
      </c>
      <c r="I202" s="1154" t="s">
        <v>677</v>
      </c>
      <c r="J202" s="1154" t="s">
        <v>678</v>
      </c>
      <c r="K202" s="1133" t="s">
        <v>57</v>
      </c>
      <c r="L202" s="1476" t="s">
        <v>1303</v>
      </c>
      <c r="M202" s="1154">
        <f t="shared" si="12"/>
        <v>6.43</v>
      </c>
      <c r="N202" s="1154">
        <v>3.85</v>
      </c>
      <c r="O202" s="1154">
        <v>1.89</v>
      </c>
      <c r="P202" s="1154"/>
      <c r="Q202" s="1154"/>
      <c r="R202" s="1154">
        <v>0.59</v>
      </c>
      <c r="S202" s="1154">
        <v>0.09</v>
      </c>
      <c r="T202" s="1154"/>
      <c r="U202" s="1154">
        <v>0.01</v>
      </c>
      <c r="V202" s="1154"/>
      <c r="W202" s="1154"/>
      <c r="X202" s="1154"/>
      <c r="Y202" s="1154"/>
    </row>
    <row r="203" spans="1:25" ht="14.25">
      <c r="A203" s="1133" t="s">
        <v>1304</v>
      </c>
      <c r="B203" s="1133">
        <v>6</v>
      </c>
      <c r="C203" s="1478">
        <v>15</v>
      </c>
      <c r="D203" s="1479">
        <v>34.4</v>
      </c>
      <c r="E203" s="1478">
        <v>0.6</v>
      </c>
      <c r="F203" s="1138" t="s">
        <v>874</v>
      </c>
      <c r="G203" s="1133" t="s">
        <v>452</v>
      </c>
      <c r="H203" s="1154" t="s">
        <v>529</v>
      </c>
      <c r="I203" s="1154" t="s">
        <v>677</v>
      </c>
      <c r="J203" s="1133" t="s">
        <v>678</v>
      </c>
      <c r="K203" s="1133" t="s">
        <v>57</v>
      </c>
      <c r="L203" s="1476" t="s">
        <v>1303</v>
      </c>
      <c r="M203" s="1154">
        <f t="shared" si="12"/>
        <v>4.279999999999999</v>
      </c>
      <c r="N203" s="1154">
        <v>2.5</v>
      </c>
      <c r="O203" s="1154">
        <v>1.28</v>
      </c>
      <c r="P203" s="1154"/>
      <c r="Q203" s="1154"/>
      <c r="R203" s="1154">
        <v>0.43</v>
      </c>
      <c r="S203" s="1154">
        <v>0.06</v>
      </c>
      <c r="T203" s="1154"/>
      <c r="U203" s="1154">
        <v>0.01</v>
      </c>
      <c r="V203" s="1154"/>
      <c r="W203" s="1154"/>
      <c r="X203" s="1154"/>
      <c r="Y203" s="1154"/>
    </row>
    <row r="204" spans="1:25" ht="14.25">
      <c r="A204" s="1133" t="s">
        <v>1304</v>
      </c>
      <c r="B204" s="1133">
        <v>7</v>
      </c>
      <c r="C204" s="1478">
        <v>16</v>
      </c>
      <c r="D204" s="1479">
        <v>4.2</v>
      </c>
      <c r="E204" s="1478">
        <v>0.6</v>
      </c>
      <c r="F204" s="1138" t="s">
        <v>874</v>
      </c>
      <c r="G204" s="1154" t="s">
        <v>452</v>
      </c>
      <c r="H204" s="1154" t="s">
        <v>529</v>
      </c>
      <c r="I204" s="1154" t="s">
        <v>677</v>
      </c>
      <c r="J204" s="1154" t="s">
        <v>678</v>
      </c>
      <c r="K204" s="1133" t="s">
        <v>57</v>
      </c>
      <c r="L204" s="1476" t="s">
        <v>1303</v>
      </c>
      <c r="M204" s="1154">
        <f t="shared" si="12"/>
        <v>4.279999999999999</v>
      </c>
      <c r="N204" s="1154">
        <v>2.5</v>
      </c>
      <c r="O204" s="1154">
        <v>1.28</v>
      </c>
      <c r="P204" s="1154"/>
      <c r="Q204" s="1154"/>
      <c r="R204" s="1154">
        <v>0.43</v>
      </c>
      <c r="S204" s="1154">
        <v>0.06</v>
      </c>
      <c r="T204" s="1154"/>
      <c r="U204" s="1154">
        <v>0.01</v>
      </c>
      <c r="V204" s="1154"/>
      <c r="W204" s="1154"/>
      <c r="X204" s="1154"/>
      <c r="Y204" s="1154"/>
    </row>
    <row r="205" spans="1:25" ht="14.25">
      <c r="A205" s="1133" t="s">
        <v>1305</v>
      </c>
      <c r="B205" s="1133">
        <v>8</v>
      </c>
      <c r="C205" s="1482">
        <v>22</v>
      </c>
      <c r="D205" s="1483">
        <v>20.5</v>
      </c>
      <c r="E205" s="1480">
        <v>1</v>
      </c>
      <c r="F205" s="1138" t="s">
        <v>874</v>
      </c>
      <c r="G205" s="1154" t="s">
        <v>460</v>
      </c>
      <c r="H205" s="1154" t="s">
        <v>529</v>
      </c>
      <c r="I205" s="1154" t="s">
        <v>677</v>
      </c>
      <c r="J205" s="1154" t="s">
        <v>678</v>
      </c>
      <c r="K205" s="1133" t="s">
        <v>57</v>
      </c>
      <c r="L205" s="1476" t="s">
        <v>1306</v>
      </c>
      <c r="M205" s="1154">
        <f t="shared" si="12"/>
        <v>7.14</v>
      </c>
      <c r="N205" s="1154">
        <v>4.28</v>
      </c>
      <c r="O205" s="1154">
        <v>1.43</v>
      </c>
      <c r="P205" s="1154"/>
      <c r="Q205" s="1154"/>
      <c r="R205" s="1154">
        <v>0.71</v>
      </c>
      <c r="S205" s="1154">
        <v>0.71</v>
      </c>
      <c r="T205" s="1154"/>
      <c r="U205" s="1154"/>
      <c r="V205" s="1154">
        <v>0.01</v>
      </c>
      <c r="W205" s="1154"/>
      <c r="X205" s="1154"/>
      <c r="Y205" s="1154"/>
    </row>
    <row r="206" spans="1:25" ht="14.25">
      <c r="A206" s="1133" t="s">
        <v>1307</v>
      </c>
      <c r="B206" s="1133">
        <v>9</v>
      </c>
      <c r="C206" s="1478">
        <v>23</v>
      </c>
      <c r="D206" s="1479">
        <v>2.4</v>
      </c>
      <c r="E206" s="1478">
        <v>0.9</v>
      </c>
      <c r="F206" s="1138" t="s">
        <v>874</v>
      </c>
      <c r="G206" s="1133" t="s">
        <v>452</v>
      </c>
      <c r="H206" s="1154" t="s">
        <v>529</v>
      </c>
      <c r="I206" s="1154" t="s">
        <v>677</v>
      </c>
      <c r="J206" s="1154" t="s">
        <v>678</v>
      </c>
      <c r="K206" s="1133" t="s">
        <v>57</v>
      </c>
      <c r="L206" s="1476" t="s">
        <v>1308</v>
      </c>
      <c r="M206" s="1154">
        <f t="shared" si="12"/>
        <v>6.429999999999999</v>
      </c>
      <c r="N206" s="1154">
        <v>3.8</v>
      </c>
      <c r="O206" s="1154">
        <v>1.93</v>
      </c>
      <c r="P206" s="1154"/>
      <c r="Q206" s="1154"/>
      <c r="R206" s="1154">
        <v>0.6</v>
      </c>
      <c r="S206" s="1154">
        <v>0.09</v>
      </c>
      <c r="T206" s="1154"/>
      <c r="U206" s="1154">
        <v>0.01</v>
      </c>
      <c r="V206" s="1154"/>
      <c r="W206" s="1154"/>
      <c r="X206" s="1154"/>
      <c r="Y206" s="1154"/>
    </row>
    <row r="207" spans="1:25" ht="14.25">
      <c r="A207" s="1133" t="s">
        <v>1305</v>
      </c>
      <c r="B207" s="1133">
        <v>10</v>
      </c>
      <c r="C207" s="1478">
        <v>30</v>
      </c>
      <c r="D207" s="1479">
        <v>5.1</v>
      </c>
      <c r="E207" s="1480">
        <v>0.9</v>
      </c>
      <c r="F207" s="1138" t="s">
        <v>874</v>
      </c>
      <c r="G207" s="1133" t="s">
        <v>460</v>
      </c>
      <c r="H207" s="1154" t="s">
        <v>529</v>
      </c>
      <c r="I207" s="1154" t="s">
        <v>677</v>
      </c>
      <c r="J207" s="1154" t="s">
        <v>678</v>
      </c>
      <c r="K207" s="1133" t="s">
        <v>57</v>
      </c>
      <c r="L207" s="1476" t="s">
        <v>1306</v>
      </c>
      <c r="M207" s="1154">
        <f t="shared" si="12"/>
        <v>6.43</v>
      </c>
      <c r="N207" s="1154">
        <v>3.85</v>
      </c>
      <c r="O207" s="1154">
        <v>1.29</v>
      </c>
      <c r="P207" s="1154"/>
      <c r="Q207" s="1154"/>
      <c r="R207" s="1154">
        <v>0.64</v>
      </c>
      <c r="S207" s="1154">
        <v>0.64</v>
      </c>
      <c r="T207" s="1154"/>
      <c r="U207" s="1154"/>
      <c r="V207" s="1154">
        <v>0.01</v>
      </c>
      <c r="W207" s="1154"/>
      <c r="X207" s="1154"/>
      <c r="Y207" s="1154"/>
    </row>
    <row r="208" spans="1:25" ht="14.25">
      <c r="A208" s="1133" t="s">
        <v>1305</v>
      </c>
      <c r="B208" s="1133">
        <v>11</v>
      </c>
      <c r="C208" s="1478">
        <v>31</v>
      </c>
      <c r="D208" s="1481">
        <v>24</v>
      </c>
      <c r="E208" s="1478">
        <v>0.8</v>
      </c>
      <c r="F208" s="1138" t="s">
        <v>874</v>
      </c>
      <c r="G208" s="1133" t="s">
        <v>452</v>
      </c>
      <c r="H208" s="1154" t="s">
        <v>529</v>
      </c>
      <c r="I208" s="1154" t="s">
        <v>677</v>
      </c>
      <c r="J208" s="1154" t="s">
        <v>678</v>
      </c>
      <c r="K208" s="1133" t="s">
        <v>57</v>
      </c>
      <c r="L208" s="1476" t="s">
        <v>1302</v>
      </c>
      <c r="M208" s="1154">
        <f t="shared" si="12"/>
        <v>5.71</v>
      </c>
      <c r="N208" s="1154">
        <v>3.38</v>
      </c>
      <c r="O208" s="1154">
        <v>1.7</v>
      </c>
      <c r="P208" s="1154"/>
      <c r="Q208" s="1154"/>
      <c r="R208" s="1154">
        <v>0.54</v>
      </c>
      <c r="S208" s="1154">
        <v>0.08</v>
      </c>
      <c r="T208" s="1154"/>
      <c r="U208" s="1154"/>
      <c r="V208" s="1154"/>
      <c r="W208" s="1154">
        <v>0.01</v>
      </c>
      <c r="X208" s="1154"/>
      <c r="Y208" s="1154"/>
    </row>
    <row r="209" spans="1:25" ht="14.25">
      <c r="A209" s="1133" t="s">
        <v>1309</v>
      </c>
      <c r="B209" s="1133">
        <v>12</v>
      </c>
      <c r="C209" s="1482">
        <v>42</v>
      </c>
      <c r="D209" s="1483">
        <v>2.1</v>
      </c>
      <c r="E209" s="1480">
        <v>1</v>
      </c>
      <c r="F209" s="1138" t="s">
        <v>874</v>
      </c>
      <c r="G209" s="1133" t="s">
        <v>460</v>
      </c>
      <c r="H209" s="1154" t="s">
        <v>529</v>
      </c>
      <c r="I209" s="1154" t="s">
        <v>677</v>
      </c>
      <c r="J209" s="1154" t="s">
        <v>678</v>
      </c>
      <c r="K209" s="1133" t="s">
        <v>57</v>
      </c>
      <c r="L209" s="1476" t="s">
        <v>1310</v>
      </c>
      <c r="M209" s="1154">
        <f t="shared" si="12"/>
        <v>7.14</v>
      </c>
      <c r="N209" s="1154">
        <v>4.28</v>
      </c>
      <c r="O209" s="1154">
        <v>1.43</v>
      </c>
      <c r="P209" s="1154"/>
      <c r="Q209" s="1154"/>
      <c r="R209" s="1154">
        <v>0.71</v>
      </c>
      <c r="S209" s="1154">
        <v>0.71</v>
      </c>
      <c r="T209" s="1154"/>
      <c r="U209" s="1154"/>
      <c r="V209" s="1154"/>
      <c r="W209" s="1154">
        <v>0.01</v>
      </c>
      <c r="X209" s="1154"/>
      <c r="Y209" s="1154"/>
    </row>
    <row r="210" spans="1:25" ht="14.25">
      <c r="A210" s="1133" t="s">
        <v>1309</v>
      </c>
      <c r="B210" s="1133">
        <v>13</v>
      </c>
      <c r="C210" s="1478">
        <v>44</v>
      </c>
      <c r="D210" s="1479">
        <v>14.1</v>
      </c>
      <c r="E210" s="1478">
        <v>0.6</v>
      </c>
      <c r="F210" s="1138" t="s">
        <v>874</v>
      </c>
      <c r="G210" s="1133" t="s">
        <v>460</v>
      </c>
      <c r="H210" s="1154" t="s">
        <v>529</v>
      </c>
      <c r="I210" s="1154" t="s">
        <v>677</v>
      </c>
      <c r="J210" s="1154" t="s">
        <v>678</v>
      </c>
      <c r="K210" s="1133" t="s">
        <v>57</v>
      </c>
      <c r="L210" s="1476" t="s">
        <v>1310</v>
      </c>
      <c r="M210" s="1154">
        <f t="shared" si="12"/>
        <v>4.279999999999999</v>
      </c>
      <c r="N210" s="1154">
        <v>2.57</v>
      </c>
      <c r="O210" s="1154">
        <v>0.85</v>
      </c>
      <c r="P210" s="1154"/>
      <c r="Q210" s="1154"/>
      <c r="R210" s="1154">
        <v>0.42</v>
      </c>
      <c r="S210" s="1154">
        <v>0.43</v>
      </c>
      <c r="T210" s="1154"/>
      <c r="U210" s="1154"/>
      <c r="V210" s="1154"/>
      <c r="W210" s="1154">
        <v>0.01</v>
      </c>
      <c r="X210" s="1154"/>
      <c r="Y210" s="1154"/>
    </row>
    <row r="211" spans="1:25" ht="14.25">
      <c r="A211" s="1133" t="s">
        <v>1309</v>
      </c>
      <c r="B211" s="1133">
        <v>14</v>
      </c>
      <c r="C211" s="1482">
        <v>44</v>
      </c>
      <c r="D211" s="1483">
        <v>14.2</v>
      </c>
      <c r="E211" s="1478">
        <v>0.4</v>
      </c>
      <c r="F211" s="1138" t="s">
        <v>874</v>
      </c>
      <c r="G211" s="1133" t="s">
        <v>460</v>
      </c>
      <c r="H211" s="1154" t="s">
        <v>529</v>
      </c>
      <c r="I211" s="1154" t="s">
        <v>677</v>
      </c>
      <c r="J211" s="1154" t="s">
        <v>678</v>
      </c>
      <c r="K211" s="1133" t="s">
        <v>57</v>
      </c>
      <c r="L211" s="1476" t="s">
        <v>1311</v>
      </c>
      <c r="M211" s="1154">
        <f t="shared" si="12"/>
        <v>2.8600000000000003</v>
      </c>
      <c r="N211" s="1154">
        <v>1.71</v>
      </c>
      <c r="O211" s="1154">
        <v>0.58</v>
      </c>
      <c r="P211" s="1154"/>
      <c r="Q211" s="1154"/>
      <c r="R211" s="1154">
        <v>0.28</v>
      </c>
      <c r="S211" s="1154">
        <v>0.28</v>
      </c>
      <c r="T211" s="1154"/>
      <c r="U211" s="1154">
        <v>0.01</v>
      </c>
      <c r="V211" s="1154"/>
      <c r="W211" s="1154"/>
      <c r="X211" s="1154"/>
      <c r="Y211" s="1154"/>
    </row>
    <row r="212" spans="1:25" ht="14.25">
      <c r="A212" s="1133" t="s">
        <v>1309</v>
      </c>
      <c r="B212" s="1133">
        <v>15</v>
      </c>
      <c r="C212" s="1478">
        <v>45</v>
      </c>
      <c r="D212" s="1481">
        <v>1</v>
      </c>
      <c r="E212" s="1480">
        <v>0.8</v>
      </c>
      <c r="F212" s="1138" t="s">
        <v>874</v>
      </c>
      <c r="G212" s="1133" t="s">
        <v>463</v>
      </c>
      <c r="H212" s="1154" t="s">
        <v>529</v>
      </c>
      <c r="I212" s="1154" t="s">
        <v>677</v>
      </c>
      <c r="J212" s="1154" t="s">
        <v>678</v>
      </c>
      <c r="K212" s="1133" t="s">
        <v>57</v>
      </c>
      <c r="L212" s="1484" t="s">
        <v>1312</v>
      </c>
      <c r="M212" s="1154">
        <f t="shared" si="12"/>
        <v>5.71</v>
      </c>
      <c r="N212" s="1154">
        <v>3.42</v>
      </c>
      <c r="O212" s="1154"/>
      <c r="P212" s="1154"/>
      <c r="Q212" s="1154"/>
      <c r="R212" s="1154"/>
      <c r="S212" s="1154">
        <v>0.58</v>
      </c>
      <c r="T212" s="1154"/>
      <c r="U212" s="1154"/>
      <c r="V212" s="1154"/>
      <c r="W212" s="1154"/>
      <c r="X212" s="1154">
        <v>1.71</v>
      </c>
      <c r="Y212" s="1154"/>
    </row>
    <row r="213" spans="1:25" ht="14.25">
      <c r="A213" s="1133" t="s">
        <v>1309</v>
      </c>
      <c r="B213" s="1133">
        <v>16</v>
      </c>
      <c r="C213" s="1478">
        <v>46</v>
      </c>
      <c r="D213" s="1479">
        <v>12.1</v>
      </c>
      <c r="E213" s="1480">
        <v>1</v>
      </c>
      <c r="F213" s="1138" t="s">
        <v>874</v>
      </c>
      <c r="G213" s="1133" t="s">
        <v>460</v>
      </c>
      <c r="H213" s="1154" t="s">
        <v>529</v>
      </c>
      <c r="I213" s="1154" t="s">
        <v>677</v>
      </c>
      <c r="J213" s="1154" t="s">
        <v>678</v>
      </c>
      <c r="K213" s="1133" t="s">
        <v>57</v>
      </c>
      <c r="L213" s="1476" t="s">
        <v>1310</v>
      </c>
      <c r="M213" s="1154">
        <f t="shared" si="12"/>
        <v>7.139999999999999</v>
      </c>
      <c r="N213" s="1154">
        <v>4.27</v>
      </c>
      <c r="O213" s="1154">
        <v>1.44</v>
      </c>
      <c r="P213" s="1154"/>
      <c r="Q213" s="1154"/>
      <c r="R213" s="1154">
        <v>0.71</v>
      </c>
      <c r="S213" s="1154">
        <v>0.71</v>
      </c>
      <c r="T213" s="1154"/>
      <c r="U213" s="1154"/>
      <c r="V213" s="1154"/>
      <c r="W213" s="1154">
        <v>0.01</v>
      </c>
      <c r="X213" s="1154"/>
      <c r="Y213" s="1154"/>
    </row>
    <row r="214" spans="1:25" ht="14.25">
      <c r="A214" s="1133" t="s">
        <v>1309</v>
      </c>
      <c r="B214" s="1133">
        <v>17</v>
      </c>
      <c r="C214" s="1478">
        <v>47</v>
      </c>
      <c r="D214" s="1479">
        <v>1.1</v>
      </c>
      <c r="E214" s="1480">
        <v>0.9</v>
      </c>
      <c r="F214" s="1138" t="s">
        <v>874</v>
      </c>
      <c r="G214" s="1133" t="s">
        <v>463</v>
      </c>
      <c r="H214" s="1154" t="s">
        <v>529</v>
      </c>
      <c r="I214" s="1154" t="s">
        <v>677</v>
      </c>
      <c r="J214" s="1154" t="s">
        <v>678</v>
      </c>
      <c r="K214" s="1133" t="s">
        <v>57</v>
      </c>
      <c r="L214" s="1484" t="s">
        <v>1312</v>
      </c>
      <c r="M214" s="1154">
        <f t="shared" si="12"/>
        <v>6.43</v>
      </c>
      <c r="N214" s="1154">
        <v>3.86</v>
      </c>
      <c r="O214" s="1154"/>
      <c r="P214" s="1154"/>
      <c r="Q214" s="1154"/>
      <c r="R214" s="1154"/>
      <c r="S214" s="1154">
        <v>0.64</v>
      </c>
      <c r="T214" s="1154"/>
      <c r="U214" s="1154"/>
      <c r="V214" s="1154"/>
      <c r="W214" s="1154"/>
      <c r="X214" s="1154">
        <v>1.93</v>
      </c>
      <c r="Y214" s="1154"/>
    </row>
    <row r="215" spans="1:25" ht="14.25">
      <c r="A215" s="1133" t="s">
        <v>1309</v>
      </c>
      <c r="B215" s="1133">
        <v>18</v>
      </c>
      <c r="C215" s="1478">
        <v>47</v>
      </c>
      <c r="D215" s="1481">
        <v>12</v>
      </c>
      <c r="E215" s="1480">
        <v>0.9</v>
      </c>
      <c r="F215" s="1138" t="s">
        <v>874</v>
      </c>
      <c r="G215" s="1133" t="s">
        <v>463</v>
      </c>
      <c r="H215" s="1154" t="s">
        <v>529</v>
      </c>
      <c r="I215" s="1154" t="s">
        <v>677</v>
      </c>
      <c r="J215" s="1154" t="s">
        <v>678</v>
      </c>
      <c r="K215" s="1133" t="s">
        <v>57</v>
      </c>
      <c r="L215" s="1484" t="s">
        <v>1312</v>
      </c>
      <c r="M215" s="1154">
        <f t="shared" si="12"/>
        <v>6.43</v>
      </c>
      <c r="N215" s="1154">
        <v>3.86</v>
      </c>
      <c r="O215" s="1154"/>
      <c r="P215" s="1154"/>
      <c r="Q215" s="1154"/>
      <c r="R215" s="1154"/>
      <c r="S215" s="1154">
        <v>0.64</v>
      </c>
      <c r="T215" s="1154"/>
      <c r="U215" s="1154"/>
      <c r="V215" s="1154"/>
      <c r="W215" s="1154"/>
      <c r="X215" s="1154">
        <v>1.93</v>
      </c>
      <c r="Y215" s="1154"/>
    </row>
    <row r="216" spans="1:25" ht="14.25">
      <c r="A216" s="1133" t="s">
        <v>1313</v>
      </c>
      <c r="B216" s="1133">
        <v>19</v>
      </c>
      <c r="C216" s="1478">
        <v>55</v>
      </c>
      <c r="D216" s="1481">
        <v>8</v>
      </c>
      <c r="E216" s="1478">
        <v>0.4</v>
      </c>
      <c r="F216" s="1138" t="s">
        <v>874</v>
      </c>
      <c r="G216" s="1133" t="s">
        <v>463</v>
      </c>
      <c r="H216" s="1154" t="s">
        <v>529</v>
      </c>
      <c r="I216" s="1154" t="s">
        <v>677</v>
      </c>
      <c r="J216" s="1154" t="s">
        <v>678</v>
      </c>
      <c r="K216" s="1133" t="s">
        <v>57</v>
      </c>
      <c r="L216" s="1484" t="s">
        <v>1312</v>
      </c>
      <c r="M216" s="1154">
        <f t="shared" si="12"/>
        <v>2.86</v>
      </c>
      <c r="N216" s="1154">
        <v>1.71</v>
      </c>
      <c r="O216" s="1154"/>
      <c r="P216" s="1154"/>
      <c r="Q216" s="1154"/>
      <c r="R216" s="1154"/>
      <c r="S216" s="1154">
        <v>0.29</v>
      </c>
      <c r="T216" s="1154"/>
      <c r="U216" s="1154"/>
      <c r="V216" s="1154"/>
      <c r="W216" s="1154"/>
      <c r="X216" s="1154">
        <v>0.86</v>
      </c>
      <c r="Y216" s="1154"/>
    </row>
    <row r="217" spans="1:25" ht="14.25">
      <c r="A217" s="1133" t="s">
        <v>1313</v>
      </c>
      <c r="B217" s="1133">
        <v>20</v>
      </c>
      <c r="C217" s="1478">
        <v>66</v>
      </c>
      <c r="D217" s="1481">
        <v>2</v>
      </c>
      <c r="E217" s="1478">
        <v>0.6</v>
      </c>
      <c r="F217" s="1138" t="s">
        <v>874</v>
      </c>
      <c r="G217" s="1133" t="s">
        <v>460</v>
      </c>
      <c r="H217" s="1154" t="s">
        <v>529</v>
      </c>
      <c r="I217" s="1154" t="s">
        <v>677</v>
      </c>
      <c r="J217" s="1154" t="s">
        <v>678</v>
      </c>
      <c r="K217" s="1133" t="s">
        <v>57</v>
      </c>
      <c r="L217" s="1476" t="s">
        <v>1314</v>
      </c>
      <c r="M217" s="1154">
        <f t="shared" si="12"/>
        <v>4.279999999999999</v>
      </c>
      <c r="N217" s="1154">
        <v>2.53</v>
      </c>
      <c r="O217" s="1154">
        <v>0.86</v>
      </c>
      <c r="P217" s="1154">
        <v>0.06</v>
      </c>
      <c r="Q217" s="1154"/>
      <c r="R217" s="1154">
        <v>0.41</v>
      </c>
      <c r="S217" s="1154">
        <v>0.41</v>
      </c>
      <c r="T217" s="1154"/>
      <c r="U217" s="1154">
        <v>0.01</v>
      </c>
      <c r="V217" s="1154"/>
      <c r="W217" s="1154"/>
      <c r="X217" s="1154"/>
      <c r="Y217" s="1154"/>
    </row>
    <row r="218" spans="1:25" ht="14.25">
      <c r="A218" s="1133" t="s">
        <v>1313</v>
      </c>
      <c r="B218" s="1133">
        <v>21</v>
      </c>
      <c r="C218" s="1478">
        <v>68</v>
      </c>
      <c r="D218" s="1479">
        <v>2.1</v>
      </c>
      <c r="E218" s="1480">
        <v>0.9</v>
      </c>
      <c r="F218" s="1138" t="s">
        <v>874</v>
      </c>
      <c r="G218" s="1133" t="s">
        <v>460</v>
      </c>
      <c r="H218" s="1154" t="s">
        <v>529</v>
      </c>
      <c r="I218" s="1154" t="s">
        <v>677</v>
      </c>
      <c r="J218" s="1154" t="s">
        <v>678</v>
      </c>
      <c r="K218" s="1133" t="s">
        <v>57</v>
      </c>
      <c r="L218" s="1476" t="s">
        <v>1314</v>
      </c>
      <c r="M218" s="1154">
        <f t="shared" si="12"/>
        <v>6.43</v>
      </c>
      <c r="N218" s="1154">
        <v>3.8</v>
      </c>
      <c r="O218" s="1154">
        <v>1.3</v>
      </c>
      <c r="P218" s="1154">
        <v>0.09</v>
      </c>
      <c r="Q218" s="1154"/>
      <c r="R218" s="1154">
        <v>0.62</v>
      </c>
      <c r="S218" s="1154">
        <v>0.61</v>
      </c>
      <c r="T218" s="1154"/>
      <c r="U218" s="1154">
        <v>0.01</v>
      </c>
      <c r="V218" s="1154"/>
      <c r="W218" s="1154"/>
      <c r="X218" s="1154"/>
      <c r="Y218" s="1154"/>
    </row>
    <row r="219" spans="1:25" ht="14.25">
      <c r="A219" s="1133" t="s">
        <v>1313</v>
      </c>
      <c r="B219" s="1133">
        <v>22</v>
      </c>
      <c r="C219" s="1478">
        <v>68</v>
      </c>
      <c r="D219" s="1479">
        <v>3.2</v>
      </c>
      <c r="E219" s="1480">
        <v>0.6</v>
      </c>
      <c r="F219" s="1138" t="s">
        <v>874</v>
      </c>
      <c r="G219" s="1133" t="s">
        <v>460</v>
      </c>
      <c r="H219" s="1154" t="s">
        <v>529</v>
      </c>
      <c r="I219" s="1154" t="s">
        <v>677</v>
      </c>
      <c r="J219" s="1154" t="s">
        <v>678</v>
      </c>
      <c r="K219" s="1133" t="s">
        <v>57</v>
      </c>
      <c r="L219" s="1476" t="s">
        <v>1315</v>
      </c>
      <c r="M219" s="1154">
        <f t="shared" si="12"/>
        <v>4.279999999999999</v>
      </c>
      <c r="N219" s="1154">
        <v>2.53</v>
      </c>
      <c r="O219" s="1154">
        <v>0.86</v>
      </c>
      <c r="P219" s="1154">
        <v>0.06</v>
      </c>
      <c r="Q219" s="1154"/>
      <c r="R219" s="1154">
        <v>0.41</v>
      </c>
      <c r="S219" s="1154">
        <v>0.41</v>
      </c>
      <c r="T219" s="1154"/>
      <c r="U219" s="1154"/>
      <c r="V219" s="1154">
        <v>0.01</v>
      </c>
      <c r="W219" s="1154"/>
      <c r="X219" s="1154"/>
      <c r="Y219" s="1154"/>
    </row>
    <row r="220" spans="1:25" ht="14.25">
      <c r="A220" s="1133" t="s">
        <v>1316</v>
      </c>
      <c r="B220" s="1133">
        <v>23</v>
      </c>
      <c r="C220" s="1478">
        <v>70</v>
      </c>
      <c r="D220" s="1479">
        <v>7.1</v>
      </c>
      <c r="E220" s="1480">
        <v>1</v>
      </c>
      <c r="F220" s="1138" t="s">
        <v>874</v>
      </c>
      <c r="G220" s="1133" t="s">
        <v>460</v>
      </c>
      <c r="H220" s="1154" t="s">
        <v>529</v>
      </c>
      <c r="I220" s="1154" t="s">
        <v>677</v>
      </c>
      <c r="J220" s="1154" t="s">
        <v>678</v>
      </c>
      <c r="K220" s="1133" t="s">
        <v>57</v>
      </c>
      <c r="L220" s="1484" t="s">
        <v>1317</v>
      </c>
      <c r="M220" s="1154">
        <f>N220+O220+P220+Q220+R220+S220+T220+U220+V220+W220+X220+Y220</f>
        <v>7.14</v>
      </c>
      <c r="N220" s="1154">
        <v>4.27</v>
      </c>
      <c r="O220" s="1154">
        <v>2.14</v>
      </c>
      <c r="P220" s="1154"/>
      <c r="Q220" s="1154"/>
      <c r="R220" s="1154"/>
      <c r="S220" s="1154"/>
      <c r="T220" s="1154"/>
      <c r="U220" s="1154"/>
      <c r="V220" s="1154">
        <v>0.01</v>
      </c>
      <c r="W220" s="1154"/>
      <c r="X220" s="1154"/>
      <c r="Y220" s="1154">
        <v>0.72</v>
      </c>
    </row>
    <row r="221" spans="1:25" ht="14.25">
      <c r="A221" s="1133" t="s">
        <v>1316</v>
      </c>
      <c r="B221" s="1133">
        <v>24</v>
      </c>
      <c r="C221" s="1478">
        <v>76</v>
      </c>
      <c r="D221" s="1479">
        <v>21.1</v>
      </c>
      <c r="E221" s="1478">
        <v>0.9</v>
      </c>
      <c r="F221" s="1138" t="s">
        <v>1318</v>
      </c>
      <c r="G221" s="1133" t="s">
        <v>452</v>
      </c>
      <c r="H221" s="1154" t="s">
        <v>529</v>
      </c>
      <c r="I221" s="1154" t="s">
        <v>677</v>
      </c>
      <c r="J221" s="1154" t="s">
        <v>678</v>
      </c>
      <c r="K221" s="1133" t="s">
        <v>876</v>
      </c>
      <c r="L221" s="1484" t="s">
        <v>1319</v>
      </c>
      <c r="M221" s="1154">
        <f>N221+O221+P221+Q221+R221+S221+T221+U221+V221+W221+X221</f>
        <v>5.139999999999999</v>
      </c>
      <c r="N221" s="1154">
        <v>1.02</v>
      </c>
      <c r="O221" s="1154">
        <v>3.09</v>
      </c>
      <c r="P221" s="1154"/>
      <c r="Q221" s="1154"/>
      <c r="R221" s="1154">
        <v>0.51</v>
      </c>
      <c r="S221" s="1154">
        <v>0.51</v>
      </c>
      <c r="T221" s="1154"/>
      <c r="U221" s="1154"/>
      <c r="V221" s="1154">
        <v>0.01</v>
      </c>
      <c r="W221" s="1154"/>
      <c r="X221" s="1154"/>
      <c r="Y221" s="1154"/>
    </row>
    <row r="222" spans="1:25" ht="14.25">
      <c r="A222" s="1133" t="s">
        <v>1316</v>
      </c>
      <c r="B222" s="1133">
        <v>25</v>
      </c>
      <c r="C222" s="1478">
        <v>79</v>
      </c>
      <c r="D222" s="1479">
        <v>21.1</v>
      </c>
      <c r="E222" s="1478">
        <v>0.9</v>
      </c>
      <c r="F222" s="1138" t="s">
        <v>1318</v>
      </c>
      <c r="G222" s="1133" t="s">
        <v>452</v>
      </c>
      <c r="H222" s="1154" t="s">
        <v>529</v>
      </c>
      <c r="I222" s="1154" t="s">
        <v>677</v>
      </c>
      <c r="J222" s="1154" t="s">
        <v>678</v>
      </c>
      <c r="K222" s="1133" t="s">
        <v>876</v>
      </c>
      <c r="L222" s="1484" t="s">
        <v>1319</v>
      </c>
      <c r="M222" s="1154">
        <f>N222+O222+P222+Q222+R222+S222+T222+U222+V222+W222+X222</f>
        <v>5.139999999999999</v>
      </c>
      <c r="N222" s="1154">
        <v>1.02</v>
      </c>
      <c r="O222" s="1154">
        <v>3.09</v>
      </c>
      <c r="P222" s="1154"/>
      <c r="Q222" s="1154"/>
      <c r="R222" s="1154">
        <v>0.51</v>
      </c>
      <c r="S222" s="1154">
        <v>0.51</v>
      </c>
      <c r="T222" s="1154"/>
      <c r="U222" s="1154"/>
      <c r="V222" s="1154">
        <v>0.01</v>
      </c>
      <c r="W222" s="1154"/>
      <c r="X222" s="1154"/>
      <c r="Y222" s="1154"/>
    </row>
    <row r="223" spans="1:25" ht="14.25">
      <c r="A223" s="1133" t="s">
        <v>1316</v>
      </c>
      <c r="B223" s="1133">
        <v>26</v>
      </c>
      <c r="C223" s="1478">
        <v>80</v>
      </c>
      <c r="D223" s="1479">
        <v>13.2</v>
      </c>
      <c r="E223" s="1478">
        <v>0.8</v>
      </c>
      <c r="F223" s="1138" t="s">
        <v>1318</v>
      </c>
      <c r="G223" s="1133" t="s">
        <v>452</v>
      </c>
      <c r="H223" s="1154" t="s">
        <v>529</v>
      </c>
      <c r="I223" s="1154" t="s">
        <v>677</v>
      </c>
      <c r="J223" s="1154" t="s">
        <v>678</v>
      </c>
      <c r="K223" s="1133" t="s">
        <v>876</v>
      </c>
      <c r="L223" s="1484" t="s">
        <v>1320</v>
      </c>
      <c r="M223" s="1154">
        <f>N223+O223+P223+Q223+R223+S223+T223+U223+V223+W223+X223</f>
        <v>4.57</v>
      </c>
      <c r="N223" s="1154">
        <v>0.9</v>
      </c>
      <c r="O223" s="1154">
        <v>2.74</v>
      </c>
      <c r="P223" s="1154"/>
      <c r="Q223" s="1154"/>
      <c r="R223" s="1154">
        <v>0.46</v>
      </c>
      <c r="S223" s="1154">
        <v>0.46</v>
      </c>
      <c r="T223" s="1154"/>
      <c r="U223" s="1154"/>
      <c r="V223" s="1154"/>
      <c r="W223" s="1154">
        <v>0.01</v>
      </c>
      <c r="X223" s="1154"/>
      <c r="Y223" s="1154"/>
    </row>
    <row r="224" spans="1:25" ht="14.25">
      <c r="A224" s="1133" t="s">
        <v>1316</v>
      </c>
      <c r="B224" s="1133">
        <v>27</v>
      </c>
      <c r="C224" s="1478">
        <v>80</v>
      </c>
      <c r="D224" s="1479">
        <v>17.3</v>
      </c>
      <c r="E224" s="1478">
        <v>0.9</v>
      </c>
      <c r="F224" s="1138" t="s">
        <v>1318</v>
      </c>
      <c r="G224" s="1133" t="s">
        <v>452</v>
      </c>
      <c r="H224" s="1154" t="s">
        <v>529</v>
      </c>
      <c r="I224" s="1154" t="s">
        <v>677</v>
      </c>
      <c r="J224" s="1154" t="s">
        <v>678</v>
      </c>
      <c r="K224" s="1133" t="s">
        <v>876</v>
      </c>
      <c r="L224" s="1484" t="s">
        <v>1320</v>
      </c>
      <c r="M224" s="1154">
        <f>N224+O224+P224+Q224+R224+S224+T224+U224+V224+W224+X224</f>
        <v>5.139999999999999</v>
      </c>
      <c r="N224" s="1154">
        <v>1.02</v>
      </c>
      <c r="O224" s="1154">
        <v>3.09</v>
      </c>
      <c r="P224" s="1154"/>
      <c r="Q224" s="1154"/>
      <c r="R224" s="1154">
        <v>0.51</v>
      </c>
      <c r="S224" s="1154">
        <v>0.51</v>
      </c>
      <c r="T224" s="1154"/>
      <c r="U224" s="1154"/>
      <c r="V224" s="1154"/>
      <c r="W224" s="1154">
        <v>0.01</v>
      </c>
      <c r="X224" s="1154"/>
      <c r="Y224" s="1154"/>
    </row>
    <row r="225" spans="1:25" ht="14.25">
      <c r="A225" s="1156" t="s">
        <v>394</v>
      </c>
      <c r="B225" s="1156"/>
      <c r="C225" s="1156"/>
      <c r="D225" s="1156"/>
      <c r="E225" s="1531">
        <f>E224+E223+E222+E221+E220+E219+E218+E217+E216+E215+E214+E213+E212+E211+E210+E209+E208+E207+E206+E205+E204+E203+E202+E201+E200+E199+E198</f>
        <v>21.8</v>
      </c>
      <c r="F225" s="1156"/>
      <c r="G225" s="1133"/>
      <c r="H225" s="1154"/>
      <c r="I225" s="1154"/>
      <c r="J225" s="1154"/>
      <c r="K225" s="1133"/>
      <c r="L225" s="1484"/>
      <c r="M225" s="1154">
        <f>M224+M223+M222+M221+M220+M219+M218+M217+M216+M215+M214+M213+M212+M211+M210+M209+M208+M207+M206+M205+M204+M203+M202+M201+M200+M199+M198</f>
        <v>150.67000000000002</v>
      </c>
      <c r="N225" s="1154">
        <f aca="true" t="shared" si="13" ref="N225:Y225">N224+N223+N222+N221+N220+N219+N218+N217+N216+N215+N214+N213+N212+N211+N210+N209+N208+N207+N206+N205+N204+N203+N202+N201+N200+N199+N198</f>
        <v>81.91</v>
      </c>
      <c r="O225" s="1154">
        <f t="shared" si="13"/>
        <v>39.61</v>
      </c>
      <c r="P225" s="1154">
        <f t="shared" si="13"/>
        <v>0.21</v>
      </c>
      <c r="Q225" s="1154">
        <f t="shared" si="13"/>
        <v>0</v>
      </c>
      <c r="R225" s="1154">
        <f t="shared" si="13"/>
        <v>11.78</v>
      </c>
      <c r="S225" s="1154">
        <f t="shared" si="13"/>
        <v>9.78</v>
      </c>
      <c r="T225" s="1154">
        <f t="shared" si="13"/>
        <v>0</v>
      </c>
      <c r="U225" s="1154">
        <f t="shared" si="13"/>
        <v>0.09</v>
      </c>
      <c r="V225" s="1154">
        <f t="shared" si="13"/>
        <v>0.060000000000000005</v>
      </c>
      <c r="W225" s="1154">
        <f t="shared" si="13"/>
        <v>0.08</v>
      </c>
      <c r="X225" s="1154">
        <f t="shared" si="13"/>
        <v>6.43</v>
      </c>
      <c r="Y225" s="1154">
        <f t="shared" si="13"/>
        <v>0.72</v>
      </c>
    </row>
    <row r="226" spans="1:22" ht="14.25">
      <c r="A226" s="2109" t="s">
        <v>879</v>
      </c>
      <c r="B226" s="2110"/>
      <c r="C226" s="2110"/>
      <c r="D226" s="2110"/>
      <c r="E226" s="2110"/>
      <c r="F226" s="2110"/>
      <c r="G226" s="2110"/>
      <c r="H226" s="2110"/>
      <c r="I226" s="2110"/>
      <c r="J226" s="2110"/>
      <c r="K226" s="2110"/>
      <c r="L226" s="2110"/>
      <c r="M226" s="2110"/>
      <c r="N226" s="2110"/>
      <c r="O226" s="2110"/>
      <c r="P226" s="2110"/>
      <c r="Q226" s="2110"/>
      <c r="R226" s="2110"/>
      <c r="S226" s="2110"/>
      <c r="T226" s="2110"/>
      <c r="U226" s="2110"/>
      <c r="V226" s="513"/>
    </row>
    <row r="227" spans="1:24" ht="14.25">
      <c r="A227" s="1133" t="s">
        <v>1301</v>
      </c>
      <c r="B227" s="1154">
        <v>28</v>
      </c>
      <c r="C227" s="1485">
        <v>3</v>
      </c>
      <c r="D227" s="1154">
        <v>31</v>
      </c>
      <c r="E227" s="1154">
        <v>2.4</v>
      </c>
      <c r="F227" s="1154" t="s">
        <v>874</v>
      </c>
      <c r="G227" s="1133" t="s">
        <v>460</v>
      </c>
      <c r="H227" s="1154" t="s">
        <v>529</v>
      </c>
      <c r="I227" s="1509"/>
      <c r="J227" s="1509"/>
      <c r="K227" s="1509"/>
      <c r="L227" s="1511"/>
      <c r="M227" s="1514"/>
      <c r="N227" s="1513"/>
      <c r="O227" s="1513">
        <v>0.3</v>
      </c>
      <c r="P227" s="1513"/>
      <c r="Q227" s="1509"/>
      <c r="R227" s="1509"/>
      <c r="S227" s="1509">
        <v>0.1</v>
      </c>
      <c r="T227" s="1509"/>
      <c r="U227" s="1509"/>
      <c r="V227" s="1509"/>
      <c r="W227" s="1509"/>
      <c r="X227" s="1512"/>
    </row>
    <row r="228" spans="1:24" ht="14.25">
      <c r="A228" s="1133" t="s">
        <v>1305</v>
      </c>
      <c r="B228" s="1154">
        <v>29</v>
      </c>
      <c r="C228" s="1485">
        <v>11</v>
      </c>
      <c r="D228" s="1154">
        <v>14.2</v>
      </c>
      <c r="E228" s="1154">
        <v>0.9</v>
      </c>
      <c r="F228" s="1133" t="s">
        <v>880</v>
      </c>
      <c r="G228" s="1133" t="s">
        <v>468</v>
      </c>
      <c r="H228" s="1154" t="s">
        <v>529</v>
      </c>
      <c r="I228" s="1509"/>
      <c r="J228" s="1509"/>
      <c r="K228" s="1509"/>
      <c r="L228" s="1511"/>
      <c r="M228" s="1514"/>
      <c r="N228" s="1513"/>
      <c r="O228" s="1513">
        <v>0.2</v>
      </c>
      <c r="P228" s="1513"/>
      <c r="Q228" s="1509"/>
      <c r="R228" s="1509"/>
      <c r="S228" s="1509">
        <v>0.1</v>
      </c>
      <c r="T228" s="1509"/>
      <c r="U228" s="1509"/>
      <c r="V228" s="1509"/>
      <c r="W228" s="1509"/>
      <c r="X228" s="1512"/>
    </row>
    <row r="229" spans="1:24" ht="14.25">
      <c r="A229" s="1133" t="s">
        <v>1305</v>
      </c>
      <c r="B229" s="1154">
        <v>30</v>
      </c>
      <c r="C229" s="1485">
        <v>25</v>
      </c>
      <c r="D229" s="1154">
        <v>16.1</v>
      </c>
      <c r="E229" s="1154">
        <v>0.9</v>
      </c>
      <c r="F229" s="1133" t="s">
        <v>880</v>
      </c>
      <c r="G229" s="1133" t="s">
        <v>468</v>
      </c>
      <c r="H229" s="1154" t="s">
        <v>529</v>
      </c>
      <c r="I229" s="1509"/>
      <c r="J229" s="1509"/>
      <c r="K229" s="1509"/>
      <c r="L229" s="1511"/>
      <c r="M229" s="1514"/>
      <c r="N229" s="1513"/>
      <c r="O229" s="1513">
        <v>0.3</v>
      </c>
      <c r="P229" s="1513"/>
      <c r="Q229" s="1512"/>
      <c r="R229" s="1509"/>
      <c r="S229" s="1509">
        <v>0.1</v>
      </c>
      <c r="T229" s="1509"/>
      <c r="U229" s="1509"/>
      <c r="V229" s="1509"/>
      <c r="W229" s="1512"/>
      <c r="X229" s="1512"/>
    </row>
    <row r="230" spans="1:24" ht="14.25">
      <c r="A230" s="1133" t="s">
        <v>1309</v>
      </c>
      <c r="B230" s="1154">
        <v>31</v>
      </c>
      <c r="C230" s="1485">
        <v>42</v>
      </c>
      <c r="D230" s="1154">
        <v>9.1</v>
      </c>
      <c r="E230" s="1154">
        <v>1</v>
      </c>
      <c r="F230" s="1133" t="s">
        <v>874</v>
      </c>
      <c r="G230" s="1133" t="s">
        <v>463</v>
      </c>
      <c r="H230" s="1154" t="s">
        <v>529</v>
      </c>
      <c r="I230" s="1509"/>
      <c r="J230" s="1509"/>
      <c r="K230" s="1509"/>
      <c r="L230" s="1511"/>
      <c r="M230" s="1514"/>
      <c r="N230" s="1513"/>
      <c r="O230" s="1513">
        <v>0.3</v>
      </c>
      <c r="P230" s="1513"/>
      <c r="Q230" s="1512"/>
      <c r="R230" s="1509"/>
      <c r="S230" s="1509">
        <v>0.1</v>
      </c>
      <c r="T230" s="1509"/>
      <c r="U230" s="1509"/>
      <c r="V230" s="1509"/>
      <c r="W230" s="1512"/>
      <c r="X230" s="1512"/>
    </row>
    <row r="231" spans="1:24" ht="14.25">
      <c r="A231" s="1133" t="s">
        <v>1309</v>
      </c>
      <c r="B231" s="1154">
        <v>32</v>
      </c>
      <c r="C231" s="1485">
        <v>49</v>
      </c>
      <c r="D231" s="1154">
        <v>6.1</v>
      </c>
      <c r="E231" s="1154">
        <v>1</v>
      </c>
      <c r="F231" s="1133" t="s">
        <v>874</v>
      </c>
      <c r="G231" s="1133" t="s">
        <v>460</v>
      </c>
      <c r="H231" s="1133" t="s">
        <v>529</v>
      </c>
      <c r="I231" s="1509"/>
      <c r="J231" s="1509"/>
      <c r="K231" s="1509"/>
      <c r="L231" s="1511"/>
      <c r="M231" s="1514"/>
      <c r="N231" s="1513"/>
      <c r="O231" s="1513">
        <v>0.3</v>
      </c>
      <c r="P231" s="1513"/>
      <c r="Q231" s="1509"/>
      <c r="R231" s="1509"/>
      <c r="S231" s="1509">
        <v>0.1</v>
      </c>
      <c r="T231" s="1509"/>
      <c r="U231" s="1509"/>
      <c r="V231" s="1509"/>
      <c r="W231" s="1509"/>
      <c r="X231" s="1512"/>
    </row>
    <row r="232" spans="1:24" ht="14.25">
      <c r="A232" s="1133" t="s">
        <v>1313</v>
      </c>
      <c r="B232" s="1154">
        <v>33</v>
      </c>
      <c r="C232" s="1485">
        <v>54</v>
      </c>
      <c r="D232" s="1154">
        <v>2.2</v>
      </c>
      <c r="E232" s="1154">
        <v>1</v>
      </c>
      <c r="F232" s="1154" t="s">
        <v>874</v>
      </c>
      <c r="G232" s="1154" t="s">
        <v>463</v>
      </c>
      <c r="H232" s="1154" t="s">
        <v>529</v>
      </c>
      <c r="I232" s="1509"/>
      <c r="J232" s="1509"/>
      <c r="K232" s="1509"/>
      <c r="L232" s="1511"/>
      <c r="M232" s="1515"/>
      <c r="N232" s="1513"/>
      <c r="O232" s="1513">
        <v>0.2</v>
      </c>
      <c r="P232" s="1513"/>
      <c r="Q232" s="1509"/>
      <c r="R232" s="1509"/>
      <c r="S232" s="1509">
        <v>0.1</v>
      </c>
      <c r="T232" s="1509"/>
      <c r="U232" s="1509"/>
      <c r="V232" s="1509"/>
      <c r="W232" s="1509"/>
      <c r="X232" s="1512"/>
    </row>
    <row r="233" spans="1:24" ht="14.25">
      <c r="A233" s="1133" t="s">
        <v>1313</v>
      </c>
      <c r="B233" s="1154">
        <v>34</v>
      </c>
      <c r="C233" s="1485">
        <v>63</v>
      </c>
      <c r="D233" s="1154">
        <v>9.1</v>
      </c>
      <c r="E233" s="1154">
        <v>1</v>
      </c>
      <c r="F233" s="1133" t="s">
        <v>880</v>
      </c>
      <c r="G233" s="1133" t="s">
        <v>468</v>
      </c>
      <c r="H233" s="1154" t="s">
        <v>529</v>
      </c>
      <c r="I233" s="1509"/>
      <c r="J233" s="1509"/>
      <c r="K233" s="1509"/>
      <c r="L233" s="1511"/>
      <c r="M233" s="1515"/>
      <c r="N233" s="1513"/>
      <c r="O233" s="1513">
        <v>0.2</v>
      </c>
      <c r="P233" s="1513"/>
      <c r="Q233" s="1509"/>
      <c r="R233" s="1509"/>
      <c r="S233" s="1509">
        <v>0.1</v>
      </c>
      <c r="T233" s="1509"/>
      <c r="U233" s="1509"/>
      <c r="V233" s="1509"/>
      <c r="W233" s="1509"/>
      <c r="X233" s="1512"/>
    </row>
    <row r="234" spans="1:22" ht="14.25">
      <c r="A234" s="1150" t="s">
        <v>394</v>
      </c>
      <c r="B234" s="1151"/>
      <c r="C234" s="1151"/>
      <c r="D234" s="1151"/>
      <c r="E234" s="1153">
        <f>E233+E232+E231+E230+E229+E228+E227</f>
        <v>8.200000000000001</v>
      </c>
      <c r="F234" s="1145"/>
      <c r="G234" s="1145"/>
      <c r="H234" s="1145"/>
      <c r="I234" s="1145"/>
      <c r="J234" s="1144"/>
      <c r="K234" s="1145"/>
      <c r="L234" s="1145"/>
      <c r="M234" s="1146"/>
      <c r="N234" s="1146"/>
      <c r="O234" s="1146"/>
      <c r="P234" s="1146"/>
      <c r="Q234" s="1145"/>
      <c r="R234" s="1146"/>
      <c r="S234" s="1146"/>
      <c r="T234" s="1149"/>
      <c r="U234" s="1148"/>
      <c r="V234" s="425"/>
    </row>
    <row r="235" spans="1:22" ht="14.25">
      <c r="A235" s="467" t="s">
        <v>881</v>
      </c>
      <c r="B235" s="505"/>
      <c r="C235" s="505"/>
      <c r="D235" s="505"/>
      <c r="E235" s="1102">
        <f>E234+E225</f>
        <v>30</v>
      </c>
      <c r="F235" s="425"/>
      <c r="G235" s="425"/>
      <c r="H235" s="425"/>
      <c r="I235" s="425"/>
      <c r="J235" s="425"/>
      <c r="K235" s="425"/>
      <c r="L235" s="425"/>
      <c r="M235" s="429"/>
      <c r="N235" s="429"/>
      <c r="O235" s="429"/>
      <c r="P235" s="429"/>
      <c r="Q235" s="429"/>
      <c r="R235" s="429"/>
      <c r="S235" s="429"/>
      <c r="T235" s="429"/>
      <c r="U235" s="425"/>
      <c r="V235" s="425"/>
    </row>
    <row r="236" spans="1:22" ht="14.25">
      <c r="A236" s="420"/>
      <c r="B236" s="423"/>
      <c r="C236" s="423"/>
      <c r="D236" s="423"/>
      <c r="E236" s="423"/>
      <c r="F236" s="423"/>
      <c r="G236" s="423"/>
      <c r="H236" s="423"/>
      <c r="I236" s="423"/>
      <c r="J236" s="423"/>
      <c r="K236" s="423"/>
      <c r="L236" s="423"/>
      <c r="M236" s="423"/>
      <c r="N236" s="423"/>
      <c r="O236" s="423"/>
      <c r="P236" s="423"/>
      <c r="Q236" s="423"/>
      <c r="R236" s="423"/>
      <c r="S236" s="423"/>
      <c r="T236" s="423"/>
      <c r="U236" s="421"/>
      <c r="V236" s="112"/>
    </row>
    <row r="237" spans="1:22" ht="14.25">
      <c r="A237" s="473"/>
      <c r="B237" s="474"/>
      <c r="C237" s="474"/>
      <c r="D237" s="474"/>
      <c r="E237" s="474"/>
      <c r="F237" s="474"/>
      <c r="G237" s="474"/>
      <c r="H237" s="1532" t="s">
        <v>897</v>
      </c>
      <c r="I237" s="1532"/>
      <c r="J237" s="1532"/>
      <c r="K237" s="474"/>
      <c r="L237" s="474"/>
      <c r="M237" s="474"/>
      <c r="N237" s="474"/>
      <c r="O237" s="474"/>
      <c r="P237" s="474"/>
      <c r="Q237" s="474"/>
      <c r="R237" s="474"/>
      <c r="S237" s="474"/>
      <c r="T237" s="474"/>
      <c r="U237" s="475"/>
      <c r="V237" s="512"/>
    </row>
    <row r="238" spans="1:24" ht="14.25">
      <c r="A238" s="1154" t="s">
        <v>898</v>
      </c>
      <c r="B238" s="1154">
        <v>1</v>
      </c>
      <c r="C238" s="1485">
        <v>3</v>
      </c>
      <c r="D238" s="1154">
        <v>8.2</v>
      </c>
      <c r="E238" s="1154">
        <v>0.9</v>
      </c>
      <c r="F238" s="1154" t="s">
        <v>1318</v>
      </c>
      <c r="G238" s="1154" t="s">
        <v>452</v>
      </c>
      <c r="H238" s="1154" t="s">
        <v>529</v>
      </c>
      <c r="I238" s="1154" t="s">
        <v>677</v>
      </c>
      <c r="J238" s="1154" t="s">
        <v>678</v>
      </c>
      <c r="K238" s="1154" t="s">
        <v>876</v>
      </c>
      <c r="L238" s="1484" t="s">
        <v>1384</v>
      </c>
      <c r="M238" s="1154">
        <f>N238+O238+P238+Q238+R238+S238+T238+U238+V238+W238+X238+Y238</f>
        <v>5.14</v>
      </c>
      <c r="N238" s="1154"/>
      <c r="O238" s="1154">
        <v>3.01</v>
      </c>
      <c r="P238" s="1154"/>
      <c r="Q238" s="1154"/>
      <c r="R238" s="1154">
        <v>1</v>
      </c>
      <c r="S238" s="1154">
        <v>1.03</v>
      </c>
      <c r="T238" s="1154"/>
      <c r="U238" s="1154">
        <v>0.01</v>
      </c>
      <c r="V238" s="1154"/>
      <c r="W238" s="1154"/>
      <c r="X238" s="1154">
        <v>0.09</v>
      </c>
    </row>
    <row r="239" spans="1:24" ht="14.25">
      <c r="A239" s="1154" t="s">
        <v>898</v>
      </c>
      <c r="B239" s="1154">
        <v>2</v>
      </c>
      <c r="C239" s="1485">
        <v>3</v>
      </c>
      <c r="D239" s="1154">
        <v>8.3</v>
      </c>
      <c r="E239" s="1155">
        <v>0.8</v>
      </c>
      <c r="F239" s="1154" t="s">
        <v>1318</v>
      </c>
      <c r="G239" s="1154" t="s">
        <v>452</v>
      </c>
      <c r="H239" s="1154" t="s">
        <v>529</v>
      </c>
      <c r="I239" s="1154" t="s">
        <v>677</v>
      </c>
      <c r="J239" s="1154" t="s">
        <v>678</v>
      </c>
      <c r="K239" s="1154" t="s">
        <v>876</v>
      </c>
      <c r="L239" s="1484" t="s">
        <v>1384</v>
      </c>
      <c r="M239" s="1154">
        <f aca="true" t="shared" si="14" ref="M239:M273">N239+O239+P239+Q239+R239+S239+T239+U239+V239+W239+X239+Y239</f>
        <v>4.57</v>
      </c>
      <c r="N239" s="1154"/>
      <c r="O239" s="1154">
        <v>2.66</v>
      </c>
      <c r="P239" s="1154"/>
      <c r="Q239" s="1154"/>
      <c r="R239" s="1154">
        <v>0.91</v>
      </c>
      <c r="S239" s="1154">
        <v>0.91</v>
      </c>
      <c r="T239" s="1154"/>
      <c r="U239" s="1154">
        <v>0.01</v>
      </c>
      <c r="V239" s="1154"/>
      <c r="W239" s="1154"/>
      <c r="X239" s="1154">
        <v>0.08</v>
      </c>
    </row>
    <row r="240" spans="1:24" ht="14.25">
      <c r="A240" s="1154" t="s">
        <v>898</v>
      </c>
      <c r="B240" s="1154">
        <v>3</v>
      </c>
      <c r="C240" s="1485">
        <v>4</v>
      </c>
      <c r="D240" s="1154">
        <v>19.1</v>
      </c>
      <c r="E240" s="1155">
        <v>0.8</v>
      </c>
      <c r="F240" s="1154" t="s">
        <v>874</v>
      </c>
      <c r="G240" s="1154" t="s">
        <v>452</v>
      </c>
      <c r="H240" s="1154" t="s">
        <v>529</v>
      </c>
      <c r="I240" s="1154" t="s">
        <v>677</v>
      </c>
      <c r="J240" s="1154" t="s">
        <v>678</v>
      </c>
      <c r="K240" s="1154" t="s">
        <v>57</v>
      </c>
      <c r="L240" s="1484" t="s">
        <v>1311</v>
      </c>
      <c r="M240" s="1154">
        <f t="shared" si="14"/>
        <v>5.71</v>
      </c>
      <c r="N240" s="1154">
        <v>3.42</v>
      </c>
      <c r="O240" s="1154">
        <v>1.14</v>
      </c>
      <c r="P240" s="1154"/>
      <c r="Q240" s="1154"/>
      <c r="R240" s="1154">
        <v>0.57</v>
      </c>
      <c r="S240" s="1154">
        <v>0.57</v>
      </c>
      <c r="T240" s="1154">
        <v>0.01</v>
      </c>
      <c r="U240" s="1154"/>
      <c r="V240" s="1154"/>
      <c r="W240" s="1154"/>
      <c r="X240" s="1154"/>
    </row>
    <row r="241" spans="1:24" ht="14.25">
      <c r="A241" s="1154" t="s">
        <v>898</v>
      </c>
      <c r="B241" s="1154">
        <v>4</v>
      </c>
      <c r="C241" s="1485">
        <v>6</v>
      </c>
      <c r="D241" s="1154">
        <v>17.6</v>
      </c>
      <c r="E241" s="1154">
        <v>0.9</v>
      </c>
      <c r="F241" s="1154" t="s">
        <v>874</v>
      </c>
      <c r="G241" s="1154" t="s">
        <v>452</v>
      </c>
      <c r="H241" s="1154" t="s">
        <v>529</v>
      </c>
      <c r="I241" s="1154" t="s">
        <v>677</v>
      </c>
      <c r="J241" s="1154" t="s">
        <v>678</v>
      </c>
      <c r="K241" s="1154" t="s">
        <v>57</v>
      </c>
      <c r="L241" s="1484" t="s">
        <v>1385</v>
      </c>
      <c r="M241" s="1154">
        <f t="shared" si="14"/>
        <v>6.429999999999999</v>
      </c>
      <c r="N241" s="1154">
        <v>3.67</v>
      </c>
      <c r="O241" s="1154">
        <v>1.93</v>
      </c>
      <c r="P241" s="1154">
        <v>0.64</v>
      </c>
      <c r="Q241" s="1154"/>
      <c r="R241" s="1154">
        <v>0.09</v>
      </c>
      <c r="S241" s="1154">
        <v>0.09</v>
      </c>
      <c r="T241" s="1154">
        <v>0.01</v>
      </c>
      <c r="U241" s="1154"/>
      <c r="V241" s="1154"/>
      <c r="W241" s="1154"/>
      <c r="X241" s="1154"/>
    </row>
    <row r="242" spans="1:24" ht="14.25">
      <c r="A242" s="1154" t="s">
        <v>898</v>
      </c>
      <c r="B242" s="1154">
        <v>5</v>
      </c>
      <c r="C242" s="1485">
        <v>7</v>
      </c>
      <c r="D242" s="1154">
        <v>13.7</v>
      </c>
      <c r="E242" s="1154">
        <v>0.9</v>
      </c>
      <c r="F242" s="1154" t="s">
        <v>874</v>
      </c>
      <c r="G242" s="1154" t="s">
        <v>452</v>
      </c>
      <c r="H242" s="1154" t="s">
        <v>529</v>
      </c>
      <c r="I242" s="1154" t="s">
        <v>677</v>
      </c>
      <c r="J242" s="1133" t="s">
        <v>678</v>
      </c>
      <c r="K242" s="1154" t="s">
        <v>57</v>
      </c>
      <c r="L242" s="1484" t="s">
        <v>1385</v>
      </c>
      <c r="M242" s="1154">
        <f t="shared" si="14"/>
        <v>6.429999999999999</v>
      </c>
      <c r="N242" s="1154">
        <v>3.67</v>
      </c>
      <c r="O242" s="1154">
        <v>1.93</v>
      </c>
      <c r="P242" s="1154">
        <v>0.64</v>
      </c>
      <c r="Q242" s="1154"/>
      <c r="R242" s="1154">
        <v>0.09</v>
      </c>
      <c r="S242" s="1154">
        <v>0.09</v>
      </c>
      <c r="T242" s="1154">
        <v>0.01</v>
      </c>
      <c r="U242" s="1154"/>
      <c r="V242" s="1154"/>
      <c r="W242" s="1154"/>
      <c r="X242" s="1154"/>
    </row>
    <row r="243" spans="1:24" ht="14.25">
      <c r="A243" s="1154" t="s">
        <v>898</v>
      </c>
      <c r="B243" s="1154">
        <v>6</v>
      </c>
      <c r="C243" s="1485">
        <v>8</v>
      </c>
      <c r="D243" s="1154">
        <v>13.2</v>
      </c>
      <c r="E243" s="1154">
        <v>0.8</v>
      </c>
      <c r="F243" s="1154" t="s">
        <v>874</v>
      </c>
      <c r="G243" s="1154" t="s">
        <v>452</v>
      </c>
      <c r="H243" s="1154" t="s">
        <v>529</v>
      </c>
      <c r="I243" s="1154" t="s">
        <v>677</v>
      </c>
      <c r="J243" s="1154" t="s">
        <v>678</v>
      </c>
      <c r="K243" s="1154" t="s">
        <v>57</v>
      </c>
      <c r="L243" s="1484" t="s">
        <v>1310</v>
      </c>
      <c r="M243" s="1154">
        <f t="shared" si="14"/>
        <v>5.71</v>
      </c>
      <c r="N243" s="1154">
        <v>3.42</v>
      </c>
      <c r="O243" s="1154">
        <v>1.14</v>
      </c>
      <c r="P243" s="1154"/>
      <c r="Q243" s="1154"/>
      <c r="R243" s="1154">
        <v>0.57</v>
      </c>
      <c r="S243" s="1154">
        <v>0.57</v>
      </c>
      <c r="T243" s="1154"/>
      <c r="U243" s="1154"/>
      <c r="V243" s="1154">
        <v>0.01</v>
      </c>
      <c r="W243" s="1154"/>
      <c r="X243" s="1154"/>
    </row>
    <row r="244" spans="1:24" ht="14.25">
      <c r="A244" s="1154" t="s">
        <v>898</v>
      </c>
      <c r="B244" s="1154">
        <v>7</v>
      </c>
      <c r="C244" s="1485">
        <v>9</v>
      </c>
      <c r="D244" s="1154">
        <v>16.2</v>
      </c>
      <c r="E244" s="1154">
        <v>0.9</v>
      </c>
      <c r="F244" s="1154" t="s">
        <v>874</v>
      </c>
      <c r="G244" s="1154" t="s">
        <v>452</v>
      </c>
      <c r="H244" s="1154" t="s">
        <v>529</v>
      </c>
      <c r="I244" s="1154" t="s">
        <v>677</v>
      </c>
      <c r="J244" s="1154" t="s">
        <v>678</v>
      </c>
      <c r="K244" s="1154" t="s">
        <v>57</v>
      </c>
      <c r="L244" s="1484" t="s">
        <v>1322</v>
      </c>
      <c r="M244" s="1154">
        <f t="shared" si="14"/>
        <v>6.429999999999999</v>
      </c>
      <c r="N244" s="1154">
        <v>3.76</v>
      </c>
      <c r="O244" s="1154">
        <v>1.29</v>
      </c>
      <c r="P244" s="1154"/>
      <c r="Q244" s="1154">
        <v>0.09</v>
      </c>
      <c r="R244" s="1154">
        <v>0.64</v>
      </c>
      <c r="S244" s="1154">
        <v>0.64</v>
      </c>
      <c r="T244" s="1154"/>
      <c r="U244" s="1154"/>
      <c r="V244" s="1154">
        <v>0.01</v>
      </c>
      <c r="W244" s="1154"/>
      <c r="X244" s="1154"/>
    </row>
    <row r="245" spans="1:24" ht="14.25">
      <c r="A245" s="1154" t="s">
        <v>898</v>
      </c>
      <c r="B245" s="1154">
        <v>8</v>
      </c>
      <c r="C245" s="1485">
        <v>9</v>
      </c>
      <c r="D245" s="1154">
        <v>16.3</v>
      </c>
      <c r="E245" s="1154">
        <v>0.8</v>
      </c>
      <c r="F245" s="1154" t="s">
        <v>874</v>
      </c>
      <c r="G245" s="1154" t="s">
        <v>452</v>
      </c>
      <c r="H245" s="1154" t="s">
        <v>529</v>
      </c>
      <c r="I245" s="1154" t="s">
        <v>677</v>
      </c>
      <c r="J245" s="1154" t="s">
        <v>678</v>
      </c>
      <c r="K245" s="1154" t="s">
        <v>57</v>
      </c>
      <c r="L245" s="1484" t="s">
        <v>1322</v>
      </c>
      <c r="M245" s="1154">
        <f t="shared" si="14"/>
        <v>5.71</v>
      </c>
      <c r="N245" s="1154">
        <v>3.34</v>
      </c>
      <c r="O245" s="1154">
        <v>1.14</v>
      </c>
      <c r="P245" s="1154"/>
      <c r="Q245" s="1154">
        <v>0.08</v>
      </c>
      <c r="R245" s="1154">
        <v>0.57</v>
      </c>
      <c r="S245" s="1154">
        <v>0.57</v>
      </c>
      <c r="T245" s="1154"/>
      <c r="U245" s="1154"/>
      <c r="V245" s="1154">
        <v>0.01</v>
      </c>
      <c r="W245" s="1154"/>
      <c r="X245" s="1154"/>
    </row>
    <row r="246" spans="1:24" ht="14.25">
      <c r="A246" s="1154" t="s">
        <v>1386</v>
      </c>
      <c r="B246" s="1154">
        <v>9</v>
      </c>
      <c r="C246" s="1485">
        <v>20</v>
      </c>
      <c r="D246" s="1154">
        <v>6.2</v>
      </c>
      <c r="E246" s="1154">
        <v>0.9</v>
      </c>
      <c r="F246" s="1154" t="s">
        <v>874</v>
      </c>
      <c r="G246" s="1154" t="s">
        <v>460</v>
      </c>
      <c r="H246" s="1154" t="s">
        <v>529</v>
      </c>
      <c r="I246" s="1154" t="s">
        <v>677</v>
      </c>
      <c r="J246" s="1154" t="s">
        <v>678</v>
      </c>
      <c r="K246" s="1154" t="s">
        <v>57</v>
      </c>
      <c r="L246" s="1484" t="s">
        <v>1315</v>
      </c>
      <c r="M246" s="1154">
        <f t="shared" si="14"/>
        <v>6.429999999999999</v>
      </c>
      <c r="N246" s="1154">
        <v>3.76</v>
      </c>
      <c r="O246" s="1154">
        <v>1.29</v>
      </c>
      <c r="P246" s="1154">
        <v>0.09</v>
      </c>
      <c r="Q246" s="1154"/>
      <c r="R246" s="1154">
        <v>0.64</v>
      </c>
      <c r="S246" s="1154">
        <v>0.64</v>
      </c>
      <c r="T246" s="1154"/>
      <c r="U246" s="1154">
        <v>0.01</v>
      </c>
      <c r="V246" s="1154"/>
      <c r="W246" s="1154"/>
      <c r="X246" s="1154"/>
    </row>
    <row r="247" spans="1:24" ht="14.25">
      <c r="A247" s="1154" t="s">
        <v>1386</v>
      </c>
      <c r="B247" s="1154">
        <v>10</v>
      </c>
      <c r="C247" s="1485">
        <v>20</v>
      </c>
      <c r="D247" s="1154">
        <v>10.1</v>
      </c>
      <c r="E247" s="1154">
        <v>1</v>
      </c>
      <c r="F247" s="1154" t="s">
        <v>874</v>
      </c>
      <c r="G247" s="1154" t="s">
        <v>460</v>
      </c>
      <c r="H247" s="1154" t="s">
        <v>529</v>
      </c>
      <c r="I247" s="1154" t="s">
        <v>677</v>
      </c>
      <c r="J247" s="1154" t="s">
        <v>678</v>
      </c>
      <c r="K247" s="1154" t="s">
        <v>57</v>
      </c>
      <c r="L247" s="1484" t="s">
        <v>1315</v>
      </c>
      <c r="M247" s="1154">
        <f t="shared" si="14"/>
        <v>7.139999999999999</v>
      </c>
      <c r="N247" s="1154">
        <v>4.18</v>
      </c>
      <c r="O247" s="1154">
        <v>1.43</v>
      </c>
      <c r="P247" s="1154">
        <v>0.1</v>
      </c>
      <c r="Q247" s="1154"/>
      <c r="R247" s="1154">
        <v>0.71</v>
      </c>
      <c r="S247" s="1154">
        <v>0.71</v>
      </c>
      <c r="T247" s="1154"/>
      <c r="U247" s="1154">
        <v>0.01</v>
      </c>
      <c r="V247" s="1154"/>
      <c r="W247" s="1154"/>
      <c r="X247" s="1154"/>
    </row>
    <row r="248" spans="1:24" ht="14.25">
      <c r="A248" s="1154" t="s">
        <v>1386</v>
      </c>
      <c r="B248" s="1154">
        <v>11</v>
      </c>
      <c r="C248" s="1485">
        <v>22</v>
      </c>
      <c r="D248" s="1154">
        <v>4.1</v>
      </c>
      <c r="E248" s="1154">
        <v>1</v>
      </c>
      <c r="F248" s="1154" t="s">
        <v>874</v>
      </c>
      <c r="G248" s="1154" t="s">
        <v>463</v>
      </c>
      <c r="H248" s="1154" t="s">
        <v>529</v>
      </c>
      <c r="I248" s="1154" t="s">
        <v>677</v>
      </c>
      <c r="J248" s="1154" t="s">
        <v>678</v>
      </c>
      <c r="K248" s="1154" t="s">
        <v>57</v>
      </c>
      <c r="L248" s="1484" t="s">
        <v>1312</v>
      </c>
      <c r="M248" s="1154">
        <f t="shared" si="14"/>
        <v>7.140000000000001</v>
      </c>
      <c r="N248" s="1154">
        <v>4.29</v>
      </c>
      <c r="O248" s="1154"/>
      <c r="P248" s="1154"/>
      <c r="Q248" s="1154"/>
      <c r="R248" s="1154">
        <v>0.71</v>
      </c>
      <c r="S248" s="1154"/>
      <c r="T248" s="1154"/>
      <c r="U248" s="1154"/>
      <c r="V248" s="1154"/>
      <c r="W248" s="1154">
        <v>2.14</v>
      </c>
      <c r="X248" s="1154"/>
    </row>
    <row r="249" spans="1:24" ht="14.25">
      <c r="A249" s="1154" t="s">
        <v>1386</v>
      </c>
      <c r="B249" s="1154">
        <v>12</v>
      </c>
      <c r="C249" s="1485">
        <v>23</v>
      </c>
      <c r="D249" s="1154">
        <v>3.1</v>
      </c>
      <c r="E249" s="1154">
        <v>0.7</v>
      </c>
      <c r="F249" s="1154" t="s">
        <v>874</v>
      </c>
      <c r="G249" s="1154" t="s">
        <v>460</v>
      </c>
      <c r="H249" s="1154" t="s">
        <v>529</v>
      </c>
      <c r="I249" s="1154" t="s">
        <v>677</v>
      </c>
      <c r="J249" s="1154" t="s">
        <v>678</v>
      </c>
      <c r="K249" s="1154" t="s">
        <v>57</v>
      </c>
      <c r="L249" s="1484" t="s">
        <v>1315</v>
      </c>
      <c r="M249" s="1154">
        <f t="shared" si="14"/>
        <v>5</v>
      </c>
      <c r="N249" s="1154">
        <v>2.92</v>
      </c>
      <c r="O249" s="1154">
        <v>1</v>
      </c>
      <c r="P249" s="1154">
        <v>0.07</v>
      </c>
      <c r="Q249" s="1154"/>
      <c r="R249" s="1154">
        <v>0.5</v>
      </c>
      <c r="S249" s="1154">
        <v>0.5</v>
      </c>
      <c r="T249" s="1154"/>
      <c r="U249" s="1154">
        <v>0.01</v>
      </c>
      <c r="V249" s="1154"/>
      <c r="W249" s="1154"/>
      <c r="X249" s="1154"/>
    </row>
    <row r="250" spans="1:24" ht="14.25">
      <c r="A250" s="1154" t="s">
        <v>899</v>
      </c>
      <c r="B250" s="1154">
        <v>13</v>
      </c>
      <c r="C250" s="1485">
        <v>26</v>
      </c>
      <c r="D250" s="1154" t="s">
        <v>1387</v>
      </c>
      <c r="E250" s="1154">
        <v>1.9</v>
      </c>
      <c r="F250" s="1154" t="s">
        <v>874</v>
      </c>
      <c r="G250" s="1154" t="s">
        <v>460</v>
      </c>
      <c r="H250" s="1154" t="s">
        <v>529</v>
      </c>
      <c r="I250" s="1154" t="s">
        <v>677</v>
      </c>
      <c r="J250" s="1154" t="s">
        <v>678</v>
      </c>
      <c r="K250" s="1154" t="s">
        <v>57</v>
      </c>
      <c r="L250" s="1484" t="s">
        <v>1388</v>
      </c>
      <c r="M250" s="1154">
        <f t="shared" si="14"/>
        <v>17.1</v>
      </c>
      <c r="N250" s="1154">
        <v>11.4</v>
      </c>
      <c r="O250" s="1154"/>
      <c r="P250" s="1154"/>
      <c r="Q250" s="1154"/>
      <c r="R250" s="1154"/>
      <c r="S250" s="1154"/>
      <c r="T250" s="1154"/>
      <c r="U250" s="1154"/>
      <c r="V250" s="1154"/>
      <c r="W250" s="1154">
        <v>5.7</v>
      </c>
      <c r="X250" s="1154"/>
    </row>
    <row r="251" spans="1:24" ht="14.25">
      <c r="A251" s="1154" t="s">
        <v>899</v>
      </c>
      <c r="B251" s="1154">
        <v>14</v>
      </c>
      <c r="C251" s="1485">
        <v>26</v>
      </c>
      <c r="D251" s="1154" t="s">
        <v>1389</v>
      </c>
      <c r="E251" s="1154">
        <v>2.7</v>
      </c>
      <c r="F251" s="1154" t="s">
        <v>874</v>
      </c>
      <c r="G251" s="1154" t="s">
        <v>460</v>
      </c>
      <c r="H251" s="1154" t="s">
        <v>529</v>
      </c>
      <c r="I251" s="1154" t="s">
        <v>677</v>
      </c>
      <c r="J251" s="1154" t="s">
        <v>678</v>
      </c>
      <c r="K251" s="1154" t="s">
        <v>57</v>
      </c>
      <c r="L251" s="1484" t="s">
        <v>1390</v>
      </c>
      <c r="M251" s="1154">
        <f t="shared" si="14"/>
        <v>19.84</v>
      </c>
      <c r="N251" s="1154">
        <v>11.56</v>
      </c>
      <c r="O251" s="1154">
        <v>7.72</v>
      </c>
      <c r="P251" s="1154"/>
      <c r="Q251" s="1154"/>
      <c r="R251" s="1154">
        <v>0.27</v>
      </c>
      <c r="S251" s="1154">
        <v>0.27</v>
      </c>
      <c r="T251" s="1154"/>
      <c r="U251" s="1154"/>
      <c r="V251" s="1154">
        <v>0.02</v>
      </c>
      <c r="W251" s="1154"/>
      <c r="X251" s="1154"/>
    </row>
    <row r="252" spans="1:24" ht="14.25">
      <c r="A252" s="1154" t="s">
        <v>899</v>
      </c>
      <c r="B252" s="1154">
        <v>15</v>
      </c>
      <c r="C252" s="1485">
        <v>27</v>
      </c>
      <c r="D252" s="1154" t="s">
        <v>1391</v>
      </c>
      <c r="E252" s="1154">
        <v>1.5</v>
      </c>
      <c r="F252" s="1154" t="s">
        <v>874</v>
      </c>
      <c r="G252" s="1154" t="s">
        <v>463</v>
      </c>
      <c r="H252" s="1154" t="s">
        <v>529</v>
      </c>
      <c r="I252" s="1154" t="s">
        <v>677</v>
      </c>
      <c r="J252" s="1154" t="s">
        <v>678</v>
      </c>
      <c r="K252" s="1154" t="s">
        <v>57</v>
      </c>
      <c r="L252" s="1484" t="s">
        <v>1312</v>
      </c>
      <c r="M252" s="1154">
        <f t="shared" si="14"/>
        <v>10.72</v>
      </c>
      <c r="N252" s="1154">
        <v>6.44</v>
      </c>
      <c r="O252" s="1154"/>
      <c r="P252" s="1154"/>
      <c r="Q252" s="1154"/>
      <c r="R252" s="1154"/>
      <c r="S252" s="1154">
        <v>1.07</v>
      </c>
      <c r="T252" s="1154"/>
      <c r="U252" s="1154"/>
      <c r="V252" s="1154"/>
      <c r="W252" s="1154">
        <v>3.21</v>
      </c>
      <c r="X252" s="1154"/>
    </row>
    <row r="253" spans="1:24" ht="14.25">
      <c r="A253" s="1154" t="s">
        <v>899</v>
      </c>
      <c r="B253" s="1154">
        <v>16</v>
      </c>
      <c r="C253" s="1485">
        <v>28</v>
      </c>
      <c r="D253" s="1154">
        <v>21.3</v>
      </c>
      <c r="E253" s="1154">
        <v>0.8</v>
      </c>
      <c r="F253" s="1154" t="s">
        <v>874</v>
      </c>
      <c r="G253" s="1154" t="s">
        <v>460</v>
      </c>
      <c r="H253" s="1154" t="s">
        <v>529</v>
      </c>
      <c r="I253" s="1154" t="s">
        <v>677</v>
      </c>
      <c r="J253" s="1154" t="s">
        <v>678</v>
      </c>
      <c r="K253" s="1154" t="s">
        <v>57</v>
      </c>
      <c r="L253" s="1484" t="s">
        <v>1322</v>
      </c>
      <c r="M253" s="1154">
        <f t="shared" si="14"/>
        <v>5.71</v>
      </c>
      <c r="N253" s="1154">
        <v>3.34</v>
      </c>
      <c r="O253" s="1154">
        <v>1.14</v>
      </c>
      <c r="P253" s="1154">
        <v>0.08</v>
      </c>
      <c r="Q253" s="1154"/>
      <c r="R253" s="1154">
        <v>0.57</v>
      </c>
      <c r="S253" s="1154">
        <v>0.57</v>
      </c>
      <c r="T253" s="1154"/>
      <c r="U253" s="1154"/>
      <c r="V253" s="1154">
        <v>0.01</v>
      </c>
      <c r="W253" s="1154"/>
      <c r="X253" s="1154"/>
    </row>
    <row r="254" spans="1:24" ht="14.25">
      <c r="A254" s="1154" t="s">
        <v>899</v>
      </c>
      <c r="B254" s="1154">
        <v>17</v>
      </c>
      <c r="C254" s="1485">
        <v>28</v>
      </c>
      <c r="D254" s="1154">
        <v>34.2</v>
      </c>
      <c r="E254" s="1154">
        <v>0.5</v>
      </c>
      <c r="F254" s="1154" t="s">
        <v>874</v>
      </c>
      <c r="G254" s="1154" t="s">
        <v>460</v>
      </c>
      <c r="H254" s="1154" t="s">
        <v>529</v>
      </c>
      <c r="I254" s="1154" t="s">
        <v>677</v>
      </c>
      <c r="J254" s="1154" t="s">
        <v>678</v>
      </c>
      <c r="K254" s="1154" t="s">
        <v>57</v>
      </c>
      <c r="L254" s="1484" t="s">
        <v>1314</v>
      </c>
      <c r="M254" s="1154">
        <f t="shared" si="14"/>
        <v>3.5699999999999994</v>
      </c>
      <c r="N254" s="1154">
        <v>2.09</v>
      </c>
      <c r="O254" s="1154">
        <v>0.71</v>
      </c>
      <c r="P254" s="1154">
        <v>0.05</v>
      </c>
      <c r="Q254" s="1154"/>
      <c r="R254" s="1154">
        <v>0.36</v>
      </c>
      <c r="S254" s="1154">
        <v>0.35</v>
      </c>
      <c r="T254" s="1154">
        <v>0.01</v>
      </c>
      <c r="U254" s="1154"/>
      <c r="V254" s="1154"/>
      <c r="W254" s="1154"/>
      <c r="X254" s="1154"/>
    </row>
    <row r="255" spans="1:24" ht="14.25">
      <c r="A255" s="1154" t="s">
        <v>899</v>
      </c>
      <c r="B255" s="1154">
        <v>18</v>
      </c>
      <c r="C255" s="1485">
        <v>29</v>
      </c>
      <c r="D255" s="1154">
        <v>35</v>
      </c>
      <c r="E255" s="1154">
        <v>0.8</v>
      </c>
      <c r="F255" s="1154" t="s">
        <v>874</v>
      </c>
      <c r="G255" s="1154" t="s">
        <v>460</v>
      </c>
      <c r="H255" s="1154" t="s">
        <v>529</v>
      </c>
      <c r="I255" s="1154" t="s">
        <v>677</v>
      </c>
      <c r="J255" s="1154" t="s">
        <v>678</v>
      </c>
      <c r="K255" s="1154" t="s">
        <v>57</v>
      </c>
      <c r="L255" s="1484" t="s">
        <v>1322</v>
      </c>
      <c r="M255" s="1154">
        <f t="shared" si="14"/>
        <v>5.71</v>
      </c>
      <c r="N255" s="1154">
        <v>3.34</v>
      </c>
      <c r="O255" s="1154">
        <v>1.14</v>
      </c>
      <c r="P255" s="1154">
        <v>0.08</v>
      </c>
      <c r="Q255" s="1154"/>
      <c r="R255" s="1154">
        <v>0.57</v>
      </c>
      <c r="S255" s="1154">
        <v>0.57</v>
      </c>
      <c r="T255" s="1154"/>
      <c r="U255" s="1154"/>
      <c r="V255" s="1154">
        <v>0.01</v>
      </c>
      <c r="W255" s="1154"/>
      <c r="X255" s="1154"/>
    </row>
    <row r="256" spans="1:24" ht="14.25">
      <c r="A256" s="1154" t="s">
        <v>899</v>
      </c>
      <c r="B256" s="1154">
        <v>19</v>
      </c>
      <c r="C256" s="1485">
        <v>30</v>
      </c>
      <c r="D256" s="1154">
        <v>21.2</v>
      </c>
      <c r="E256" s="1154">
        <v>0.4</v>
      </c>
      <c r="F256" s="1154" t="s">
        <v>874</v>
      </c>
      <c r="G256" s="1154" t="s">
        <v>463</v>
      </c>
      <c r="H256" s="1154" t="s">
        <v>529</v>
      </c>
      <c r="I256" s="1154" t="s">
        <v>677</v>
      </c>
      <c r="J256" s="1154" t="s">
        <v>678</v>
      </c>
      <c r="K256" s="1154" t="s">
        <v>57</v>
      </c>
      <c r="L256" s="1484" t="s">
        <v>1392</v>
      </c>
      <c r="M256" s="1154">
        <f t="shared" si="14"/>
        <v>2.86</v>
      </c>
      <c r="N256" s="1154">
        <v>1.67</v>
      </c>
      <c r="O256" s="1154"/>
      <c r="P256" s="1154"/>
      <c r="Q256" s="1154"/>
      <c r="R256" s="1154">
        <v>0.04</v>
      </c>
      <c r="S256" s="1154">
        <v>0.28</v>
      </c>
      <c r="T256" s="1154">
        <v>0.01</v>
      </c>
      <c r="U256" s="1154"/>
      <c r="V256" s="1154"/>
      <c r="W256" s="1154">
        <v>0.86</v>
      </c>
      <c r="X256" s="1154"/>
    </row>
    <row r="257" spans="1:24" ht="14.25">
      <c r="A257" s="1154" t="s">
        <v>899</v>
      </c>
      <c r="B257" s="1154">
        <v>20</v>
      </c>
      <c r="C257" s="1485">
        <v>35</v>
      </c>
      <c r="D257" s="1154">
        <v>2.1</v>
      </c>
      <c r="E257" s="1154">
        <v>1</v>
      </c>
      <c r="F257" s="1154" t="s">
        <v>874</v>
      </c>
      <c r="G257" s="1154" t="s">
        <v>460</v>
      </c>
      <c r="H257" s="1154" t="s">
        <v>529</v>
      </c>
      <c r="I257" s="1154" t="s">
        <v>677</v>
      </c>
      <c r="J257" s="1154" t="s">
        <v>678</v>
      </c>
      <c r="K257" s="1154" t="s">
        <v>57</v>
      </c>
      <c r="L257" s="1484" t="s">
        <v>1315</v>
      </c>
      <c r="M257" s="1154">
        <f t="shared" si="14"/>
        <v>7.139999999999999</v>
      </c>
      <c r="N257" s="1154">
        <v>4.18</v>
      </c>
      <c r="O257" s="1154">
        <v>1.43</v>
      </c>
      <c r="P257" s="1154">
        <v>0.1</v>
      </c>
      <c r="Q257" s="1154"/>
      <c r="R257" s="1154">
        <v>0.71</v>
      </c>
      <c r="S257" s="1154">
        <v>0.71</v>
      </c>
      <c r="T257" s="1154"/>
      <c r="U257" s="1154">
        <v>0.01</v>
      </c>
      <c r="V257" s="1154"/>
      <c r="W257" s="1154"/>
      <c r="X257" s="1154"/>
    </row>
    <row r="258" spans="1:24" ht="14.25">
      <c r="A258" s="1154" t="s">
        <v>899</v>
      </c>
      <c r="B258" s="1154">
        <v>21</v>
      </c>
      <c r="C258" s="1485">
        <v>35</v>
      </c>
      <c r="D258" s="1154">
        <v>2.2</v>
      </c>
      <c r="E258" s="1154">
        <v>0.9</v>
      </c>
      <c r="F258" s="1154" t="s">
        <v>874</v>
      </c>
      <c r="G258" s="1154" t="s">
        <v>460</v>
      </c>
      <c r="H258" s="1154" t="s">
        <v>529</v>
      </c>
      <c r="I258" s="1154" t="s">
        <v>677</v>
      </c>
      <c r="J258" s="1154" t="s">
        <v>678</v>
      </c>
      <c r="K258" s="1154" t="s">
        <v>57</v>
      </c>
      <c r="L258" s="1484" t="s">
        <v>1315</v>
      </c>
      <c r="M258" s="1154">
        <f t="shared" si="14"/>
        <v>6.429999999999999</v>
      </c>
      <c r="N258" s="1154">
        <v>3.76</v>
      </c>
      <c r="O258" s="1154">
        <v>1.29</v>
      </c>
      <c r="P258" s="1154">
        <v>0.09</v>
      </c>
      <c r="Q258" s="1154"/>
      <c r="R258" s="1154">
        <v>0.64</v>
      </c>
      <c r="S258" s="1154">
        <v>0.64</v>
      </c>
      <c r="T258" s="1154"/>
      <c r="U258" s="1154">
        <v>0.01</v>
      </c>
      <c r="V258" s="1154"/>
      <c r="W258" s="1154"/>
      <c r="X258" s="1154"/>
    </row>
    <row r="259" spans="1:24" ht="14.25">
      <c r="A259" s="1154" t="s">
        <v>899</v>
      </c>
      <c r="B259" s="1154">
        <v>22</v>
      </c>
      <c r="C259" s="1485">
        <v>35</v>
      </c>
      <c r="D259" s="1154">
        <v>6.4</v>
      </c>
      <c r="E259" s="1154">
        <v>1</v>
      </c>
      <c r="F259" s="1154" t="s">
        <v>874</v>
      </c>
      <c r="G259" s="1154" t="s">
        <v>460</v>
      </c>
      <c r="H259" s="1154" t="s">
        <v>529</v>
      </c>
      <c r="I259" s="1154" t="s">
        <v>677</v>
      </c>
      <c r="J259" s="1154" t="s">
        <v>678</v>
      </c>
      <c r="K259" s="1154" t="s">
        <v>57</v>
      </c>
      <c r="L259" s="1484" t="s">
        <v>1314</v>
      </c>
      <c r="M259" s="1154">
        <f t="shared" si="14"/>
        <v>7.139999999999999</v>
      </c>
      <c r="N259" s="1154">
        <v>4.18</v>
      </c>
      <c r="O259" s="1154">
        <v>1.43</v>
      </c>
      <c r="P259" s="1154">
        <v>0.1</v>
      </c>
      <c r="Q259" s="1154"/>
      <c r="R259" s="1154">
        <v>0.71</v>
      </c>
      <c r="S259" s="1154">
        <v>0.71</v>
      </c>
      <c r="T259" s="1154">
        <v>0.01</v>
      </c>
      <c r="U259" s="1154"/>
      <c r="V259" s="1154"/>
      <c r="W259" s="1154"/>
      <c r="X259" s="1154"/>
    </row>
    <row r="260" spans="1:24" ht="14.25">
      <c r="A260" s="1154" t="s">
        <v>899</v>
      </c>
      <c r="B260" s="1154">
        <v>23</v>
      </c>
      <c r="C260" s="1485">
        <v>35</v>
      </c>
      <c r="D260" s="1154">
        <v>6.5</v>
      </c>
      <c r="E260" s="1154">
        <v>1</v>
      </c>
      <c r="F260" s="1154" t="s">
        <v>874</v>
      </c>
      <c r="G260" s="1154" t="s">
        <v>460</v>
      </c>
      <c r="H260" s="1154" t="s">
        <v>529</v>
      </c>
      <c r="I260" s="1154" t="s">
        <v>677</v>
      </c>
      <c r="J260" s="1154" t="s">
        <v>678</v>
      </c>
      <c r="K260" s="1154" t="s">
        <v>57</v>
      </c>
      <c r="L260" s="1484" t="s">
        <v>1314</v>
      </c>
      <c r="M260" s="1154">
        <f t="shared" si="14"/>
        <v>7.139999999999999</v>
      </c>
      <c r="N260" s="1154">
        <v>4.18</v>
      </c>
      <c r="O260" s="1154">
        <v>1.43</v>
      </c>
      <c r="P260" s="1154">
        <v>0.1</v>
      </c>
      <c r="Q260" s="1154"/>
      <c r="R260" s="1154">
        <v>0.71</v>
      </c>
      <c r="S260" s="1154">
        <v>0.71</v>
      </c>
      <c r="T260" s="1154"/>
      <c r="U260" s="1154">
        <v>0.01</v>
      </c>
      <c r="V260" s="1154"/>
      <c r="W260" s="1154"/>
      <c r="X260" s="1154"/>
    </row>
    <row r="261" spans="1:24" ht="14.25">
      <c r="A261" s="1154" t="s">
        <v>901</v>
      </c>
      <c r="B261" s="1154">
        <v>24</v>
      </c>
      <c r="C261" s="1485">
        <v>37</v>
      </c>
      <c r="D261" s="1154">
        <v>26.1</v>
      </c>
      <c r="E261" s="1154">
        <v>0.4</v>
      </c>
      <c r="F261" s="1154" t="s">
        <v>874</v>
      </c>
      <c r="G261" s="1154" t="s">
        <v>460</v>
      </c>
      <c r="H261" s="1154" t="s">
        <v>529</v>
      </c>
      <c r="I261" s="1154" t="s">
        <v>677</v>
      </c>
      <c r="J261" s="1154" t="s">
        <v>678</v>
      </c>
      <c r="K261" s="1154" t="s">
        <v>57</v>
      </c>
      <c r="L261" s="1484" t="s">
        <v>1322</v>
      </c>
      <c r="M261" s="1154">
        <f t="shared" si="14"/>
        <v>2.8600000000000003</v>
      </c>
      <c r="N261" s="1133">
        <v>1.68</v>
      </c>
      <c r="O261" s="1154">
        <v>0.57</v>
      </c>
      <c r="P261" s="1154">
        <v>0.04</v>
      </c>
      <c r="Q261" s="1154"/>
      <c r="R261" s="1154">
        <v>0.28</v>
      </c>
      <c r="S261" s="1154">
        <v>0.28</v>
      </c>
      <c r="T261" s="1154"/>
      <c r="U261" s="1154"/>
      <c r="V261" s="1154">
        <v>0.01</v>
      </c>
      <c r="W261" s="1154"/>
      <c r="X261" s="1154"/>
    </row>
    <row r="262" spans="1:24" ht="14.25">
      <c r="A262" s="1154" t="s">
        <v>900</v>
      </c>
      <c r="B262" s="1154">
        <v>25</v>
      </c>
      <c r="C262" s="1485">
        <v>41</v>
      </c>
      <c r="D262" s="1154">
        <v>6.1</v>
      </c>
      <c r="E262" s="1154">
        <v>1</v>
      </c>
      <c r="F262" s="1154" t="s">
        <v>874</v>
      </c>
      <c r="G262" s="1154" t="s">
        <v>460</v>
      </c>
      <c r="H262" s="1154" t="s">
        <v>529</v>
      </c>
      <c r="I262" s="1154" t="s">
        <v>677</v>
      </c>
      <c r="J262" s="1154" t="s">
        <v>678</v>
      </c>
      <c r="K262" s="1154" t="s">
        <v>57</v>
      </c>
      <c r="L262" s="1484" t="s">
        <v>1315</v>
      </c>
      <c r="M262" s="1154">
        <f t="shared" si="14"/>
        <v>7.139999999999999</v>
      </c>
      <c r="N262" s="1133">
        <v>4.18</v>
      </c>
      <c r="O262" s="1154">
        <v>1.43</v>
      </c>
      <c r="P262" s="1154">
        <v>0.1</v>
      </c>
      <c r="Q262" s="1154"/>
      <c r="R262" s="1154">
        <v>0.71</v>
      </c>
      <c r="S262" s="1154">
        <v>0.71</v>
      </c>
      <c r="T262" s="1154"/>
      <c r="U262" s="1154">
        <v>0.01</v>
      </c>
      <c r="V262" s="1154"/>
      <c r="W262" s="1154"/>
      <c r="X262" s="1154"/>
    </row>
    <row r="263" spans="1:24" ht="14.25">
      <c r="A263" s="1154" t="s">
        <v>900</v>
      </c>
      <c r="B263" s="1154">
        <v>26</v>
      </c>
      <c r="C263" s="1485">
        <v>42</v>
      </c>
      <c r="D263" s="1154">
        <v>2</v>
      </c>
      <c r="E263" s="1154">
        <v>0.4</v>
      </c>
      <c r="F263" s="1154" t="s">
        <v>874</v>
      </c>
      <c r="G263" s="1154" t="s">
        <v>460</v>
      </c>
      <c r="H263" s="1154" t="s">
        <v>529</v>
      </c>
      <c r="I263" s="1154" t="s">
        <v>677</v>
      </c>
      <c r="J263" s="1154" t="s">
        <v>678</v>
      </c>
      <c r="K263" s="1154" t="s">
        <v>57</v>
      </c>
      <c r="L263" s="1484" t="s">
        <v>1393</v>
      </c>
      <c r="M263" s="1154">
        <f t="shared" si="14"/>
        <v>2.8600000000000003</v>
      </c>
      <c r="N263" s="1154">
        <v>1.68</v>
      </c>
      <c r="O263" s="1154">
        <v>0.57</v>
      </c>
      <c r="P263" s="1154"/>
      <c r="Q263" s="1154"/>
      <c r="R263" s="1154">
        <v>0.28</v>
      </c>
      <c r="S263" s="1154">
        <v>0.28</v>
      </c>
      <c r="T263" s="1154"/>
      <c r="U263" s="1154">
        <v>0.01</v>
      </c>
      <c r="V263" s="1154"/>
      <c r="W263" s="1154"/>
      <c r="X263" s="1154">
        <v>0.04</v>
      </c>
    </row>
    <row r="264" spans="1:24" ht="14.25">
      <c r="A264" s="1154" t="s">
        <v>900</v>
      </c>
      <c r="B264" s="1154">
        <v>27</v>
      </c>
      <c r="C264" s="1485">
        <v>42</v>
      </c>
      <c r="D264" s="1154">
        <v>3</v>
      </c>
      <c r="E264" s="1154">
        <v>0.4</v>
      </c>
      <c r="F264" s="1154" t="s">
        <v>874</v>
      </c>
      <c r="G264" s="1154" t="s">
        <v>460</v>
      </c>
      <c r="H264" s="1154" t="s">
        <v>529</v>
      </c>
      <c r="I264" s="1154" t="s">
        <v>677</v>
      </c>
      <c r="J264" s="1154" t="s">
        <v>678</v>
      </c>
      <c r="K264" s="1154" t="s">
        <v>57</v>
      </c>
      <c r="L264" s="1484" t="s">
        <v>1322</v>
      </c>
      <c r="M264" s="1154">
        <f t="shared" si="14"/>
        <v>2.8600000000000003</v>
      </c>
      <c r="N264" s="1154">
        <v>1.68</v>
      </c>
      <c r="O264" s="1154">
        <v>0.57</v>
      </c>
      <c r="P264" s="1154">
        <v>0.04</v>
      </c>
      <c r="Q264" s="1154"/>
      <c r="R264" s="1154">
        <v>0.28</v>
      </c>
      <c r="S264" s="1154">
        <v>0.28</v>
      </c>
      <c r="T264" s="1154"/>
      <c r="U264" s="1154"/>
      <c r="V264" s="1154">
        <v>0.01</v>
      </c>
      <c r="W264" s="1154"/>
      <c r="X264" s="1154"/>
    </row>
    <row r="265" spans="1:24" ht="14.25">
      <c r="A265" s="1154" t="s">
        <v>901</v>
      </c>
      <c r="B265" s="1154">
        <v>28</v>
      </c>
      <c r="C265" s="1485">
        <v>56</v>
      </c>
      <c r="D265" s="1154">
        <v>32.1</v>
      </c>
      <c r="E265" s="1154">
        <v>0.9</v>
      </c>
      <c r="F265" s="1154" t="s">
        <v>874</v>
      </c>
      <c r="G265" s="1154" t="s">
        <v>463</v>
      </c>
      <c r="H265" s="1154" t="s">
        <v>529</v>
      </c>
      <c r="I265" s="1154" t="s">
        <v>677</v>
      </c>
      <c r="J265" s="1154" t="s">
        <v>678</v>
      </c>
      <c r="K265" s="1154" t="s">
        <v>57</v>
      </c>
      <c r="L265" s="1484" t="s">
        <v>1394</v>
      </c>
      <c r="M265" s="1154">
        <f t="shared" si="14"/>
        <v>6.429999999999999</v>
      </c>
      <c r="N265" s="1154">
        <v>3.76</v>
      </c>
      <c r="O265" s="1154"/>
      <c r="P265" s="1154"/>
      <c r="Q265" s="1154"/>
      <c r="R265" s="1154">
        <v>0.09</v>
      </c>
      <c r="S265" s="1154">
        <v>0.64</v>
      </c>
      <c r="T265" s="1154"/>
      <c r="U265" s="1154">
        <v>0.01</v>
      </c>
      <c r="V265" s="1154"/>
      <c r="W265" s="1154">
        <v>1.93</v>
      </c>
      <c r="X265" s="1154"/>
    </row>
    <row r="266" spans="1:24" ht="14.25">
      <c r="A266" s="1154" t="s">
        <v>901</v>
      </c>
      <c r="B266" s="1154">
        <v>29</v>
      </c>
      <c r="C266" s="1485">
        <v>57</v>
      </c>
      <c r="D266" s="1154" t="s">
        <v>1395</v>
      </c>
      <c r="E266" s="1154">
        <v>1.2</v>
      </c>
      <c r="F266" s="1154" t="s">
        <v>874</v>
      </c>
      <c r="G266" s="1154" t="s">
        <v>463</v>
      </c>
      <c r="H266" s="1154" t="s">
        <v>529</v>
      </c>
      <c r="I266" s="1154" t="s">
        <v>677</v>
      </c>
      <c r="J266" s="1154" t="s">
        <v>678</v>
      </c>
      <c r="K266" s="1154" t="s">
        <v>57</v>
      </c>
      <c r="L266" s="1484" t="s">
        <v>1396</v>
      </c>
      <c r="M266" s="1154">
        <f t="shared" si="14"/>
        <v>8.569999999999999</v>
      </c>
      <c r="N266" s="1154">
        <v>5.01</v>
      </c>
      <c r="O266" s="1154"/>
      <c r="P266" s="1154"/>
      <c r="Q266" s="1154"/>
      <c r="R266" s="1154">
        <v>0.12</v>
      </c>
      <c r="S266" s="1154">
        <v>0.85</v>
      </c>
      <c r="T266" s="1154"/>
      <c r="U266" s="1154"/>
      <c r="V266" s="1154">
        <v>0.02</v>
      </c>
      <c r="W266" s="1154">
        <v>2.57</v>
      </c>
      <c r="X266" s="1154"/>
    </row>
    <row r="267" spans="1:24" ht="14.25">
      <c r="A267" s="1154" t="s">
        <v>901</v>
      </c>
      <c r="B267" s="1154">
        <v>30</v>
      </c>
      <c r="C267" s="1485">
        <v>58</v>
      </c>
      <c r="D267" s="1154">
        <v>15.1</v>
      </c>
      <c r="E267" s="1154">
        <v>0.3</v>
      </c>
      <c r="F267" s="1154" t="s">
        <v>874</v>
      </c>
      <c r="G267" s="1154" t="s">
        <v>1016</v>
      </c>
      <c r="H267" s="1154" t="s">
        <v>529</v>
      </c>
      <c r="I267" s="1154" t="s">
        <v>677</v>
      </c>
      <c r="J267" s="1154" t="s">
        <v>678</v>
      </c>
      <c r="K267" s="1154" t="s">
        <v>873</v>
      </c>
      <c r="L267" s="1484" t="s">
        <v>1397</v>
      </c>
      <c r="M267" s="1154">
        <f t="shared" si="14"/>
        <v>3</v>
      </c>
      <c r="N267" s="1154">
        <v>2.1</v>
      </c>
      <c r="O267" s="1154"/>
      <c r="P267" s="1154"/>
      <c r="Q267" s="1154"/>
      <c r="R267" s="1154"/>
      <c r="S267" s="1154"/>
      <c r="T267" s="1154"/>
      <c r="U267" s="1154"/>
      <c r="V267" s="1154"/>
      <c r="W267" s="1154">
        <v>0.9</v>
      </c>
      <c r="X267" s="1154"/>
    </row>
    <row r="268" spans="1:24" ht="14.25">
      <c r="A268" s="1154" t="s">
        <v>901</v>
      </c>
      <c r="B268" s="1154">
        <v>31</v>
      </c>
      <c r="C268" s="1485">
        <v>65</v>
      </c>
      <c r="D268" s="1154" t="s">
        <v>1398</v>
      </c>
      <c r="E268" s="1154">
        <v>1.6</v>
      </c>
      <c r="F268" s="1154" t="s">
        <v>874</v>
      </c>
      <c r="G268" s="1154" t="s">
        <v>463</v>
      </c>
      <c r="H268" s="1154" t="s">
        <v>529</v>
      </c>
      <c r="I268" s="1154" t="s">
        <v>677</v>
      </c>
      <c r="J268" s="1154" t="s">
        <v>678</v>
      </c>
      <c r="K268" s="1154" t="s">
        <v>57</v>
      </c>
      <c r="L268" s="1484" t="s">
        <v>1392</v>
      </c>
      <c r="M268" s="1154">
        <f t="shared" si="14"/>
        <v>11.419999999999998</v>
      </c>
      <c r="N268" s="1154">
        <v>6.68</v>
      </c>
      <c r="O268" s="1154"/>
      <c r="P268" s="1154"/>
      <c r="Q268" s="1154"/>
      <c r="R268" s="1154">
        <v>0.16</v>
      </c>
      <c r="S268" s="1154">
        <v>1.14</v>
      </c>
      <c r="T268" s="1154"/>
      <c r="U268" s="1154"/>
      <c r="V268" s="1154">
        <v>0.02</v>
      </c>
      <c r="W268" s="1154">
        <v>3.42</v>
      </c>
      <c r="X268" s="1154"/>
    </row>
    <row r="269" spans="1:24" ht="14.25">
      <c r="A269" s="1154" t="s">
        <v>1399</v>
      </c>
      <c r="B269" s="1154">
        <v>32</v>
      </c>
      <c r="C269" s="1485">
        <v>72</v>
      </c>
      <c r="D269" s="1154">
        <v>15.1</v>
      </c>
      <c r="E269" s="1154">
        <v>1</v>
      </c>
      <c r="F269" s="1154" t="s">
        <v>1318</v>
      </c>
      <c r="G269" s="1154" t="s">
        <v>452</v>
      </c>
      <c r="H269" s="1154" t="s">
        <v>529</v>
      </c>
      <c r="I269" s="1154" t="s">
        <v>677</v>
      </c>
      <c r="J269" s="1154" t="s">
        <v>678</v>
      </c>
      <c r="K269" s="1154" t="s">
        <v>876</v>
      </c>
      <c r="L269" s="1484" t="s">
        <v>1400</v>
      </c>
      <c r="M269" s="1154">
        <f t="shared" si="14"/>
        <v>5.709999999999999</v>
      </c>
      <c r="N269" s="1154"/>
      <c r="O269" s="1154">
        <v>3.42</v>
      </c>
      <c r="P269" s="1154"/>
      <c r="Q269" s="1154"/>
      <c r="R269" s="1154">
        <v>0.57</v>
      </c>
      <c r="S269" s="1154">
        <v>0.57</v>
      </c>
      <c r="T269" s="1154"/>
      <c r="U269" s="1154">
        <v>0.01</v>
      </c>
      <c r="V269" s="1154"/>
      <c r="W269" s="1154"/>
      <c r="X269" s="1154">
        <v>1.14</v>
      </c>
    </row>
    <row r="270" spans="1:24" ht="14.25">
      <c r="A270" s="1154" t="s">
        <v>902</v>
      </c>
      <c r="B270" s="1154">
        <v>33</v>
      </c>
      <c r="C270" s="1485">
        <v>82</v>
      </c>
      <c r="D270" s="1154">
        <v>4.3</v>
      </c>
      <c r="E270" s="1155">
        <v>1</v>
      </c>
      <c r="F270" s="1154" t="s">
        <v>874</v>
      </c>
      <c r="G270" s="1154" t="s">
        <v>460</v>
      </c>
      <c r="H270" s="1154" t="s">
        <v>529</v>
      </c>
      <c r="I270" s="1154" t="s">
        <v>677</v>
      </c>
      <c r="J270" s="1154" t="s">
        <v>678</v>
      </c>
      <c r="K270" s="1154" t="s">
        <v>57</v>
      </c>
      <c r="L270" s="1484" t="s">
        <v>1311</v>
      </c>
      <c r="M270" s="1154">
        <f t="shared" si="14"/>
        <v>7.14</v>
      </c>
      <c r="N270" s="1154">
        <v>4.28</v>
      </c>
      <c r="O270" s="1154">
        <v>1.43</v>
      </c>
      <c r="P270" s="1154"/>
      <c r="Q270" s="1154"/>
      <c r="R270" s="1154">
        <v>0.71</v>
      </c>
      <c r="S270" s="1154">
        <v>0.71</v>
      </c>
      <c r="T270" s="1154"/>
      <c r="U270" s="1154">
        <v>0.01</v>
      </c>
      <c r="V270" s="1154"/>
      <c r="W270" s="1154"/>
      <c r="X270" s="1154"/>
    </row>
    <row r="271" spans="1:24" ht="14.25">
      <c r="A271" s="1154" t="s">
        <v>902</v>
      </c>
      <c r="B271" s="1154">
        <v>34</v>
      </c>
      <c r="C271" s="1485">
        <v>82</v>
      </c>
      <c r="D271" s="1154">
        <v>4.4</v>
      </c>
      <c r="E271" s="1155">
        <v>0.3</v>
      </c>
      <c r="F271" s="1154" t="s">
        <v>874</v>
      </c>
      <c r="G271" s="1154" t="s">
        <v>460</v>
      </c>
      <c r="H271" s="1154" t="s">
        <v>529</v>
      </c>
      <c r="I271" s="1154" t="s">
        <v>677</v>
      </c>
      <c r="J271" s="1154" t="s">
        <v>678</v>
      </c>
      <c r="K271" s="1154" t="s">
        <v>57</v>
      </c>
      <c r="L271" s="1484" t="s">
        <v>1311</v>
      </c>
      <c r="M271" s="1154">
        <f t="shared" si="14"/>
        <v>2.1399999999999997</v>
      </c>
      <c r="N271" s="1154">
        <v>1.28</v>
      </c>
      <c r="O271" s="1154">
        <v>0.43</v>
      </c>
      <c r="P271" s="1154"/>
      <c r="Q271" s="1154"/>
      <c r="R271" s="1154">
        <v>0.21</v>
      </c>
      <c r="S271" s="1154">
        <v>0.21</v>
      </c>
      <c r="T271" s="1154">
        <v>0.01</v>
      </c>
      <c r="U271" s="1154"/>
      <c r="V271" s="1154"/>
      <c r="W271" s="1154"/>
      <c r="X271" s="1154"/>
    </row>
    <row r="272" spans="1:24" ht="14.25">
      <c r="A272" s="1154" t="s">
        <v>902</v>
      </c>
      <c r="B272" s="1154">
        <v>35</v>
      </c>
      <c r="C272" s="1485">
        <v>83</v>
      </c>
      <c r="D272" s="1154">
        <v>4.2</v>
      </c>
      <c r="E272" s="1155">
        <v>0.9</v>
      </c>
      <c r="F272" s="1154" t="s">
        <v>874</v>
      </c>
      <c r="G272" s="1154" t="s">
        <v>452</v>
      </c>
      <c r="H272" s="1154" t="s">
        <v>529</v>
      </c>
      <c r="I272" s="1154" t="s">
        <v>677</v>
      </c>
      <c r="J272" s="1154" t="s">
        <v>678</v>
      </c>
      <c r="K272" s="1154" t="s">
        <v>57</v>
      </c>
      <c r="L272" s="1484" t="s">
        <v>1401</v>
      </c>
      <c r="M272" s="1154">
        <f t="shared" si="14"/>
        <v>6.429999999999999</v>
      </c>
      <c r="N272" s="1154">
        <v>3.76</v>
      </c>
      <c r="O272" s="1154">
        <v>1.93</v>
      </c>
      <c r="P272" s="1154"/>
      <c r="Q272" s="1154"/>
      <c r="R272" s="1154">
        <v>0.09</v>
      </c>
      <c r="S272" s="1154">
        <v>0.64</v>
      </c>
      <c r="T272" s="1154"/>
      <c r="U272" s="1154"/>
      <c r="V272" s="1154">
        <v>0.01</v>
      </c>
      <c r="W272" s="1154"/>
      <c r="X272" s="1154"/>
    </row>
    <row r="273" spans="1:24" ht="14.25">
      <c r="A273" s="1154" t="s">
        <v>902</v>
      </c>
      <c r="B273" s="1154">
        <v>36</v>
      </c>
      <c r="C273" s="1485">
        <v>83</v>
      </c>
      <c r="D273" s="1154">
        <v>4.3</v>
      </c>
      <c r="E273" s="1154">
        <v>0.9</v>
      </c>
      <c r="F273" s="1154" t="s">
        <v>874</v>
      </c>
      <c r="G273" s="1154" t="s">
        <v>452</v>
      </c>
      <c r="H273" s="1154" t="s">
        <v>529</v>
      </c>
      <c r="I273" s="1154" t="s">
        <v>677</v>
      </c>
      <c r="J273" s="1154" t="s">
        <v>678</v>
      </c>
      <c r="K273" s="1154" t="s">
        <v>57</v>
      </c>
      <c r="L273" s="1484" t="s">
        <v>1401</v>
      </c>
      <c r="M273" s="1154">
        <f t="shared" si="14"/>
        <v>6.429999999999999</v>
      </c>
      <c r="N273" s="1154">
        <v>3.76</v>
      </c>
      <c r="O273" s="1154">
        <v>1.93</v>
      </c>
      <c r="P273" s="1154"/>
      <c r="Q273" s="1154"/>
      <c r="R273" s="1154">
        <v>0.09</v>
      </c>
      <c r="S273" s="1154">
        <v>0.64</v>
      </c>
      <c r="T273" s="1154"/>
      <c r="U273" s="1154"/>
      <c r="V273" s="1154">
        <v>0.01</v>
      </c>
      <c r="W273" s="1154"/>
      <c r="X273" s="1154"/>
    </row>
    <row r="274" spans="1:22" ht="14.25">
      <c r="A274" s="1156" t="s">
        <v>394</v>
      </c>
      <c r="B274" s="1156"/>
      <c r="C274" s="1156"/>
      <c r="D274" s="1156"/>
      <c r="E274" s="1109">
        <f>E273+E272+E271+E270+E269+E268+E267+E266+E265+E264+E263+E262+E261+E260+E259+E258+E257+E256+E255+E254+E253+E252+E251+E250+E249+E248+E247+E246+E245+E244+E243+E242+E241+E240+E239+E238</f>
        <v>33.199999999999996</v>
      </c>
      <c r="F274" s="1156"/>
      <c r="G274" s="1156"/>
      <c r="H274" s="1156"/>
      <c r="I274" s="1156"/>
      <c r="J274" s="1156"/>
      <c r="K274" s="1156"/>
      <c r="L274" s="1156"/>
      <c r="M274" s="1156">
        <v>224.08</v>
      </c>
      <c r="N274" s="1156">
        <v>129.83</v>
      </c>
      <c r="O274" s="1156">
        <v>4.34</v>
      </c>
      <c r="P274" s="1156">
        <v>33.65</v>
      </c>
      <c r="Q274" s="1156">
        <v>7.64</v>
      </c>
      <c r="R274" s="1156">
        <v>8.57</v>
      </c>
      <c r="S274" s="1156">
        <v>24.6</v>
      </c>
      <c r="T274" s="1156">
        <v>8.2</v>
      </c>
      <c r="U274" s="1156">
        <v>3.92</v>
      </c>
      <c r="V274" s="1156">
        <v>3.33</v>
      </c>
    </row>
    <row r="275" spans="1:22" ht="14.25">
      <c r="A275" s="514"/>
      <c r="B275" s="515"/>
      <c r="C275" s="515"/>
      <c r="D275" s="515"/>
      <c r="E275" s="516"/>
      <c r="F275" s="515"/>
      <c r="G275" s="2111"/>
      <c r="H275" s="2111"/>
      <c r="I275" s="2111"/>
      <c r="J275" s="2111"/>
      <c r="K275" s="2111"/>
      <c r="L275" s="515"/>
      <c r="M275" s="517"/>
      <c r="N275" s="517"/>
      <c r="O275" s="517"/>
      <c r="P275" s="517"/>
      <c r="Q275" s="517"/>
      <c r="R275" s="517"/>
      <c r="S275" s="517"/>
      <c r="T275" s="517"/>
      <c r="U275" s="517"/>
      <c r="V275" s="517"/>
    </row>
    <row r="276" spans="1:22" ht="14.25">
      <c r="A276" s="1120" t="s">
        <v>879</v>
      </c>
      <c r="B276" s="1121"/>
      <c r="C276" s="1121"/>
      <c r="D276" s="1122"/>
      <c r="E276" s="424"/>
      <c r="F276" s="430"/>
      <c r="G276" s="430"/>
      <c r="H276" s="430"/>
      <c r="I276" s="430"/>
      <c r="J276" s="430"/>
      <c r="K276" s="430"/>
      <c r="L276" s="430"/>
      <c r="M276" s="156"/>
      <c r="N276" s="156"/>
      <c r="O276" s="156"/>
      <c r="P276" s="156"/>
      <c r="Q276" s="156"/>
      <c r="R276" s="156"/>
      <c r="S276" s="156"/>
      <c r="T276" s="156"/>
      <c r="U276" s="430"/>
      <c r="V276" s="434"/>
    </row>
    <row r="277" spans="1:22" ht="14.25">
      <c r="A277" s="1154" t="s">
        <v>901</v>
      </c>
      <c r="B277" s="1147">
        <v>38</v>
      </c>
      <c r="C277" s="1476">
        <v>26</v>
      </c>
      <c r="D277" s="1147">
        <v>12</v>
      </c>
      <c r="E277" s="1147">
        <v>0.3</v>
      </c>
      <c r="F277" s="1147" t="s">
        <v>874</v>
      </c>
      <c r="G277" s="1147" t="s">
        <v>460</v>
      </c>
      <c r="H277" s="1154" t="s">
        <v>529</v>
      </c>
      <c r="I277" s="1147"/>
      <c r="J277" s="1147"/>
      <c r="K277" s="430"/>
      <c r="L277" s="430"/>
      <c r="M277" s="156"/>
      <c r="N277" s="156"/>
      <c r="O277" s="156"/>
      <c r="P277" s="156"/>
      <c r="Q277" s="156"/>
      <c r="R277" s="156"/>
      <c r="S277" s="156"/>
      <c r="T277" s="156"/>
      <c r="U277" s="430"/>
      <c r="V277" s="434"/>
    </row>
    <row r="278" spans="1:22" ht="14.25">
      <c r="A278" s="1154" t="s">
        <v>901</v>
      </c>
      <c r="B278" s="1147">
        <v>39</v>
      </c>
      <c r="C278" s="1476">
        <v>27</v>
      </c>
      <c r="D278" s="1147">
        <v>7.1</v>
      </c>
      <c r="E278" s="1147">
        <v>0.8</v>
      </c>
      <c r="F278" s="1147" t="s">
        <v>874</v>
      </c>
      <c r="G278" s="1147" t="s">
        <v>463</v>
      </c>
      <c r="H278" s="1154" t="s">
        <v>529</v>
      </c>
      <c r="I278" s="1147"/>
      <c r="J278" s="1147"/>
      <c r="K278" s="430"/>
      <c r="L278" s="430"/>
      <c r="M278" s="156"/>
      <c r="N278" s="156"/>
      <c r="O278" s="156"/>
      <c r="P278" s="156"/>
      <c r="Q278" s="156"/>
      <c r="R278" s="156"/>
      <c r="S278" s="156"/>
      <c r="T278" s="156"/>
      <c r="U278" s="430"/>
      <c r="V278" s="434"/>
    </row>
    <row r="279" spans="1:22" ht="14.25">
      <c r="A279" s="1154" t="s">
        <v>900</v>
      </c>
      <c r="B279" s="1147">
        <v>40</v>
      </c>
      <c r="C279" s="1476">
        <v>40</v>
      </c>
      <c r="D279" s="1147">
        <v>16.1</v>
      </c>
      <c r="E279" s="1147">
        <v>0.2</v>
      </c>
      <c r="F279" s="1147" t="s">
        <v>874</v>
      </c>
      <c r="G279" s="1147" t="s">
        <v>463</v>
      </c>
      <c r="H279" s="1154" t="s">
        <v>529</v>
      </c>
      <c r="I279" s="1147"/>
      <c r="J279" s="1147"/>
      <c r="K279" s="430"/>
      <c r="L279" s="430"/>
      <c r="M279" s="156"/>
      <c r="N279" s="156"/>
      <c r="O279" s="156"/>
      <c r="P279" s="156"/>
      <c r="Q279" s="156"/>
      <c r="R279" s="156"/>
      <c r="S279" s="156"/>
      <c r="T279" s="156"/>
      <c r="U279" s="430"/>
      <c r="V279" s="434"/>
    </row>
    <row r="280" spans="1:22" ht="14.25">
      <c r="A280" s="1154" t="s">
        <v>900</v>
      </c>
      <c r="B280" s="1147">
        <v>41</v>
      </c>
      <c r="C280" s="1476">
        <v>40</v>
      </c>
      <c r="D280" s="1147">
        <v>24.1</v>
      </c>
      <c r="E280" s="1147">
        <v>0.2</v>
      </c>
      <c r="F280" s="1147" t="s">
        <v>874</v>
      </c>
      <c r="G280" s="1147" t="s">
        <v>463</v>
      </c>
      <c r="H280" s="1154" t="s">
        <v>529</v>
      </c>
      <c r="I280" s="1147"/>
      <c r="J280" s="1147"/>
      <c r="K280" s="430"/>
      <c r="L280" s="430"/>
      <c r="M280" s="156"/>
      <c r="N280" s="156"/>
      <c r="O280" s="156"/>
      <c r="P280" s="156"/>
      <c r="Q280" s="156"/>
      <c r="R280" s="156"/>
      <c r="S280" s="156"/>
      <c r="T280" s="156"/>
      <c r="U280" s="430"/>
      <c r="V280" s="434"/>
    </row>
    <row r="281" spans="1:22" ht="14.25">
      <c r="A281" s="1154" t="s">
        <v>900</v>
      </c>
      <c r="B281" s="1147">
        <v>42</v>
      </c>
      <c r="C281" s="1476">
        <v>40</v>
      </c>
      <c r="D281" s="1147">
        <v>25.1</v>
      </c>
      <c r="E281" s="1147">
        <v>0.4</v>
      </c>
      <c r="F281" s="1147" t="s">
        <v>874</v>
      </c>
      <c r="G281" s="1147" t="s">
        <v>463</v>
      </c>
      <c r="H281" s="1154" t="s">
        <v>529</v>
      </c>
      <c r="I281" s="1147"/>
      <c r="J281" s="1147"/>
      <c r="K281" s="430"/>
      <c r="L281" s="430"/>
      <c r="M281" s="156"/>
      <c r="N281" s="156"/>
      <c r="O281" s="156"/>
      <c r="P281" s="156"/>
      <c r="Q281" s="156"/>
      <c r="R281" s="156"/>
      <c r="S281" s="156"/>
      <c r="T281" s="156"/>
      <c r="U281" s="430"/>
      <c r="V281" s="434"/>
    </row>
    <row r="282" spans="1:22" ht="14.25">
      <c r="A282" s="1154" t="s">
        <v>900</v>
      </c>
      <c r="B282" s="1147">
        <v>43</v>
      </c>
      <c r="C282" s="1476">
        <v>41</v>
      </c>
      <c r="D282" s="1147">
        <v>4.1</v>
      </c>
      <c r="E282" s="1147">
        <v>1</v>
      </c>
      <c r="F282" s="1147" t="s">
        <v>880</v>
      </c>
      <c r="G282" s="1147" t="s">
        <v>468</v>
      </c>
      <c r="H282" s="1154" t="s">
        <v>529</v>
      </c>
      <c r="I282" s="1147"/>
      <c r="J282" s="1147"/>
      <c r="K282" s="430"/>
      <c r="L282" s="430"/>
      <c r="M282" s="156"/>
      <c r="N282" s="156"/>
      <c r="O282" s="156"/>
      <c r="P282" s="156"/>
      <c r="Q282" s="156"/>
      <c r="R282" s="156"/>
      <c r="S282" s="156"/>
      <c r="T282" s="156"/>
      <c r="U282" s="430"/>
      <c r="V282" s="434"/>
    </row>
    <row r="283" spans="1:22" ht="14.25">
      <c r="A283" s="1154" t="s">
        <v>900</v>
      </c>
      <c r="B283" s="1147">
        <v>44</v>
      </c>
      <c r="C283" s="1476">
        <v>44</v>
      </c>
      <c r="D283" s="1147">
        <v>24.3</v>
      </c>
      <c r="E283" s="1147">
        <v>0.2</v>
      </c>
      <c r="F283" s="1147" t="s">
        <v>874</v>
      </c>
      <c r="G283" s="1147" t="s">
        <v>460</v>
      </c>
      <c r="H283" s="1154" t="s">
        <v>529</v>
      </c>
      <c r="I283" s="1147"/>
      <c r="J283" s="1147"/>
      <c r="K283" s="430"/>
      <c r="L283" s="430"/>
      <c r="M283" s="156"/>
      <c r="N283" s="156"/>
      <c r="O283" s="156"/>
      <c r="P283" s="156"/>
      <c r="Q283" s="156"/>
      <c r="R283" s="156"/>
      <c r="S283" s="156"/>
      <c r="T283" s="156"/>
      <c r="U283" s="430"/>
      <c r="V283" s="434"/>
    </row>
    <row r="284" spans="1:22" ht="14.25">
      <c r="A284" s="1154" t="s">
        <v>900</v>
      </c>
      <c r="B284" s="1147">
        <v>45</v>
      </c>
      <c r="C284" s="1476">
        <v>45</v>
      </c>
      <c r="D284" s="1147">
        <v>16.1</v>
      </c>
      <c r="E284" s="1147">
        <v>0.3</v>
      </c>
      <c r="F284" s="1147" t="s">
        <v>874</v>
      </c>
      <c r="G284" s="1147" t="s">
        <v>460</v>
      </c>
      <c r="H284" s="1154" t="s">
        <v>529</v>
      </c>
      <c r="I284" s="1147"/>
      <c r="J284" s="1147"/>
      <c r="K284" s="430"/>
      <c r="L284" s="430"/>
      <c r="M284" s="156"/>
      <c r="N284" s="156"/>
      <c r="O284" s="156"/>
      <c r="P284" s="156"/>
      <c r="Q284" s="156"/>
      <c r="R284" s="156"/>
      <c r="S284" s="156"/>
      <c r="T284" s="156"/>
      <c r="U284" s="430"/>
      <c r="V284" s="434"/>
    </row>
    <row r="285" spans="1:22" ht="14.25">
      <c r="A285" s="1154" t="s">
        <v>900</v>
      </c>
      <c r="B285" s="1147">
        <v>46</v>
      </c>
      <c r="C285" s="1476">
        <v>47</v>
      </c>
      <c r="D285" s="1147">
        <v>34.1</v>
      </c>
      <c r="E285" s="1147">
        <v>0.3</v>
      </c>
      <c r="F285" s="1147" t="s">
        <v>874</v>
      </c>
      <c r="G285" s="1147" t="s">
        <v>463</v>
      </c>
      <c r="H285" s="1154" t="s">
        <v>529</v>
      </c>
      <c r="I285" s="1147"/>
      <c r="J285" s="1147"/>
      <c r="K285" s="430"/>
      <c r="L285" s="430"/>
      <c r="M285" s="156"/>
      <c r="N285" s="156"/>
      <c r="O285" s="156"/>
      <c r="P285" s="156"/>
      <c r="Q285" s="156"/>
      <c r="R285" s="156"/>
      <c r="S285" s="156"/>
      <c r="T285" s="156"/>
      <c r="U285" s="430"/>
      <c r="V285" s="434"/>
    </row>
    <row r="286" spans="1:22" ht="14.25">
      <c r="A286" s="1154" t="s">
        <v>901</v>
      </c>
      <c r="B286" s="1147">
        <v>47</v>
      </c>
      <c r="C286" s="1476">
        <v>47</v>
      </c>
      <c r="D286" s="1147">
        <v>35.1</v>
      </c>
      <c r="E286" s="1147">
        <v>0.4</v>
      </c>
      <c r="F286" s="1147" t="s">
        <v>874</v>
      </c>
      <c r="G286" s="1147" t="s">
        <v>463</v>
      </c>
      <c r="H286" s="1154" t="s">
        <v>529</v>
      </c>
      <c r="I286" s="1147"/>
      <c r="J286" s="1147"/>
      <c r="K286" s="430"/>
      <c r="L286" s="430"/>
      <c r="M286" s="156"/>
      <c r="N286" s="156"/>
      <c r="O286" s="156"/>
      <c r="P286" s="156"/>
      <c r="Q286" s="156"/>
      <c r="R286" s="156"/>
      <c r="S286" s="156"/>
      <c r="T286" s="156"/>
      <c r="U286" s="430"/>
      <c r="V286" s="434"/>
    </row>
    <row r="287" spans="1:22" ht="14.25">
      <c r="A287" s="1154" t="s">
        <v>901</v>
      </c>
      <c r="B287" s="1147">
        <v>48</v>
      </c>
      <c r="C287" s="1476">
        <v>48</v>
      </c>
      <c r="D287" s="1147">
        <v>37.1</v>
      </c>
      <c r="E287" s="1147">
        <v>0.3</v>
      </c>
      <c r="F287" s="1147" t="s">
        <v>874</v>
      </c>
      <c r="G287" s="1147" t="s">
        <v>463</v>
      </c>
      <c r="H287" s="1154" t="s">
        <v>529</v>
      </c>
      <c r="I287" s="1147"/>
      <c r="J287" s="1147"/>
      <c r="K287" s="430"/>
      <c r="L287" s="430"/>
      <c r="M287" s="156"/>
      <c r="N287" s="156"/>
      <c r="O287" s="156"/>
      <c r="P287" s="156"/>
      <c r="Q287" s="156"/>
      <c r="R287" s="156"/>
      <c r="S287" s="156"/>
      <c r="T287" s="156"/>
      <c r="U287" s="430"/>
      <c r="V287" s="434"/>
    </row>
    <row r="288" spans="1:22" ht="14.25">
      <c r="A288" s="1154" t="s">
        <v>901</v>
      </c>
      <c r="B288" s="1147">
        <v>49</v>
      </c>
      <c r="C288" s="1476">
        <v>48</v>
      </c>
      <c r="D288" s="1147">
        <v>37.2</v>
      </c>
      <c r="E288" s="1147">
        <v>0.8</v>
      </c>
      <c r="F288" s="1147" t="s">
        <v>874</v>
      </c>
      <c r="G288" s="1147" t="s">
        <v>463</v>
      </c>
      <c r="H288" s="1154" t="s">
        <v>529</v>
      </c>
      <c r="I288" s="1147"/>
      <c r="J288" s="1147"/>
      <c r="K288" s="430"/>
      <c r="L288" s="430"/>
      <c r="M288" s="156"/>
      <c r="N288" s="156"/>
      <c r="O288" s="156"/>
      <c r="P288" s="156"/>
      <c r="Q288" s="156"/>
      <c r="R288" s="156"/>
      <c r="S288" s="156"/>
      <c r="T288" s="156"/>
      <c r="U288" s="430"/>
      <c r="V288" s="434"/>
    </row>
    <row r="289" spans="1:22" ht="14.25">
      <c r="A289" s="1154" t="s">
        <v>900</v>
      </c>
      <c r="B289" s="1147">
        <v>50</v>
      </c>
      <c r="C289" s="1476">
        <v>49</v>
      </c>
      <c r="D289" s="1147">
        <v>12.5</v>
      </c>
      <c r="E289" s="1147">
        <v>0.4</v>
      </c>
      <c r="F289" s="1147" t="s">
        <v>874</v>
      </c>
      <c r="G289" s="1147" t="s">
        <v>460</v>
      </c>
      <c r="H289" s="1154" t="s">
        <v>529</v>
      </c>
      <c r="I289" s="1147"/>
      <c r="J289" s="1147"/>
      <c r="K289" s="430"/>
      <c r="L289" s="430"/>
      <c r="M289" s="156"/>
      <c r="N289" s="156"/>
      <c r="O289" s="156"/>
      <c r="P289" s="156"/>
      <c r="Q289" s="156"/>
      <c r="R289" s="156"/>
      <c r="S289" s="156"/>
      <c r="T289" s="156"/>
      <c r="U289" s="430"/>
      <c r="V289" s="434"/>
    </row>
    <row r="290" spans="1:22" ht="14.25">
      <c r="A290" s="1154" t="s">
        <v>900</v>
      </c>
      <c r="B290" s="1147">
        <v>51</v>
      </c>
      <c r="C290" s="1476">
        <v>50</v>
      </c>
      <c r="D290" s="1147">
        <v>31.3</v>
      </c>
      <c r="E290" s="1147">
        <v>0.9</v>
      </c>
      <c r="F290" s="1147" t="s">
        <v>874</v>
      </c>
      <c r="G290" s="1147" t="s">
        <v>463</v>
      </c>
      <c r="H290" s="1154" t="s">
        <v>529</v>
      </c>
      <c r="I290" s="1147"/>
      <c r="J290" s="1147"/>
      <c r="K290" s="430"/>
      <c r="L290" s="430"/>
      <c r="M290" s="156"/>
      <c r="N290" s="156"/>
      <c r="O290" s="156"/>
      <c r="P290" s="156"/>
      <c r="Q290" s="156"/>
      <c r="R290" s="156"/>
      <c r="S290" s="156"/>
      <c r="T290" s="156"/>
      <c r="U290" s="430"/>
      <c r="V290" s="434"/>
    </row>
    <row r="291" spans="1:22" ht="14.25">
      <c r="A291" s="1154" t="s">
        <v>900</v>
      </c>
      <c r="B291" s="1147">
        <v>52</v>
      </c>
      <c r="C291" s="1476">
        <v>53</v>
      </c>
      <c r="D291" s="1147">
        <v>10.1</v>
      </c>
      <c r="E291" s="1147">
        <v>0.2</v>
      </c>
      <c r="F291" s="1147" t="s">
        <v>874</v>
      </c>
      <c r="G291" s="1147" t="s">
        <v>463</v>
      </c>
      <c r="H291" s="1154" t="s">
        <v>529</v>
      </c>
      <c r="I291" s="1147"/>
      <c r="J291" s="1147"/>
      <c r="K291" s="430"/>
      <c r="L291" s="430"/>
      <c r="M291" s="156"/>
      <c r="N291" s="156"/>
      <c r="O291" s="156"/>
      <c r="P291" s="156"/>
      <c r="Q291" s="156"/>
      <c r="R291" s="156"/>
      <c r="S291" s="156"/>
      <c r="T291" s="156"/>
      <c r="U291" s="430"/>
      <c r="V291" s="434"/>
    </row>
    <row r="292" spans="1:22" ht="14.25">
      <c r="A292" s="1154" t="s">
        <v>900</v>
      </c>
      <c r="B292" s="1147">
        <v>53</v>
      </c>
      <c r="C292" s="1476">
        <v>54</v>
      </c>
      <c r="D292" s="1147">
        <v>26.1</v>
      </c>
      <c r="E292" s="1147">
        <v>0.2</v>
      </c>
      <c r="F292" s="1147" t="s">
        <v>874</v>
      </c>
      <c r="G292" s="1147" t="s">
        <v>463</v>
      </c>
      <c r="H292" s="1154" t="s">
        <v>529</v>
      </c>
      <c r="I292" s="1147"/>
      <c r="J292" s="1147"/>
      <c r="K292" s="430"/>
      <c r="L292" s="430"/>
      <c r="M292" s="156"/>
      <c r="N292" s="156"/>
      <c r="O292" s="156"/>
      <c r="P292" s="156"/>
      <c r="Q292" s="156"/>
      <c r="R292" s="156"/>
      <c r="S292" s="156"/>
      <c r="T292" s="156"/>
      <c r="U292" s="430"/>
      <c r="V292" s="434"/>
    </row>
    <row r="293" spans="1:22" ht="14.25">
      <c r="A293" s="1154" t="s">
        <v>587</v>
      </c>
      <c r="B293" s="1147">
        <v>54</v>
      </c>
      <c r="C293" s="1476">
        <v>56</v>
      </c>
      <c r="D293" s="1147">
        <v>27.5</v>
      </c>
      <c r="E293" s="1147">
        <v>0.4</v>
      </c>
      <c r="F293" s="1147" t="s">
        <v>874</v>
      </c>
      <c r="G293" s="1147" t="s">
        <v>463</v>
      </c>
      <c r="H293" s="1154" t="s">
        <v>529</v>
      </c>
      <c r="I293" s="1147"/>
      <c r="J293" s="1147"/>
      <c r="K293" s="430"/>
      <c r="L293" s="430"/>
      <c r="M293" s="156"/>
      <c r="N293" s="156"/>
      <c r="O293" s="156"/>
      <c r="P293" s="156"/>
      <c r="Q293" s="156"/>
      <c r="R293" s="156"/>
      <c r="S293" s="156"/>
      <c r="T293" s="156"/>
      <c r="U293" s="430"/>
      <c r="V293" s="434"/>
    </row>
    <row r="294" spans="1:22" ht="14.25">
      <c r="A294" s="1154" t="s">
        <v>587</v>
      </c>
      <c r="B294" s="1133">
        <v>55</v>
      </c>
      <c r="C294" s="1485">
        <v>57</v>
      </c>
      <c r="D294" s="1154">
        <v>27</v>
      </c>
      <c r="E294" s="1154">
        <v>0.5</v>
      </c>
      <c r="F294" s="1154" t="s">
        <v>874</v>
      </c>
      <c r="G294" s="1154" t="s">
        <v>460</v>
      </c>
      <c r="H294" s="1154" t="s">
        <v>529</v>
      </c>
      <c r="I294" s="1154"/>
      <c r="J294" s="1154"/>
      <c r="K294" s="1154"/>
      <c r="L294" s="1154"/>
      <c r="M294" s="1154"/>
      <c r="N294" s="1154"/>
      <c r="O294" s="1154"/>
      <c r="P294" s="1154"/>
      <c r="Q294" s="1154"/>
      <c r="R294" s="1154"/>
      <c r="S294" s="1154"/>
      <c r="T294" s="1154"/>
      <c r="U294" s="1154"/>
      <c r="V294" s="782"/>
    </row>
    <row r="295" spans="1:22" ht="14.25">
      <c r="A295" s="1154" t="s">
        <v>587</v>
      </c>
      <c r="B295" s="1133">
        <v>56</v>
      </c>
      <c r="C295" s="1485">
        <v>58</v>
      </c>
      <c r="D295" s="1154">
        <v>1.1</v>
      </c>
      <c r="E295" s="1154">
        <v>0.5</v>
      </c>
      <c r="F295" s="1154" t="s">
        <v>874</v>
      </c>
      <c r="G295" s="1154" t="s">
        <v>463</v>
      </c>
      <c r="H295" s="1154" t="s">
        <v>529</v>
      </c>
      <c r="I295" s="1154"/>
      <c r="J295" s="1154"/>
      <c r="K295" s="1154"/>
      <c r="L295" s="1154"/>
      <c r="M295" s="1154"/>
      <c r="N295" s="1154"/>
      <c r="O295" s="1154"/>
      <c r="P295" s="1154"/>
      <c r="Q295" s="1154"/>
      <c r="R295" s="1154"/>
      <c r="S295" s="1154"/>
      <c r="T295" s="1154"/>
      <c r="U295" s="1154"/>
      <c r="V295" s="782"/>
    </row>
    <row r="296" spans="1:22" ht="14.25">
      <c r="A296" s="1154" t="s">
        <v>587</v>
      </c>
      <c r="B296" s="1133">
        <v>57</v>
      </c>
      <c r="C296" s="1485">
        <v>58</v>
      </c>
      <c r="D296" s="1154">
        <v>3</v>
      </c>
      <c r="E296" s="1154">
        <v>0.3</v>
      </c>
      <c r="F296" s="1154" t="s">
        <v>874</v>
      </c>
      <c r="G296" s="1154" t="s">
        <v>463</v>
      </c>
      <c r="H296" s="1154" t="s">
        <v>529</v>
      </c>
      <c r="I296" s="1154"/>
      <c r="J296" s="1154"/>
      <c r="K296" s="1154"/>
      <c r="L296" s="1154"/>
      <c r="M296" s="1154"/>
      <c r="N296" s="1154"/>
      <c r="O296" s="1154"/>
      <c r="P296" s="1154"/>
      <c r="Q296" s="1154"/>
      <c r="R296" s="1154"/>
      <c r="S296" s="1154"/>
      <c r="T296" s="1154"/>
      <c r="U296" s="1154"/>
      <c r="V296" s="782"/>
    </row>
    <row r="297" spans="1:22" ht="14.25">
      <c r="A297" s="1154" t="s">
        <v>1402</v>
      </c>
      <c r="B297" s="1133">
        <v>58</v>
      </c>
      <c r="C297" s="1485">
        <v>65</v>
      </c>
      <c r="D297" s="1154">
        <v>3.2</v>
      </c>
      <c r="E297" s="1154">
        <v>0.3</v>
      </c>
      <c r="F297" s="1154" t="s">
        <v>874</v>
      </c>
      <c r="G297" s="1154" t="s">
        <v>463</v>
      </c>
      <c r="H297" s="1154" t="s">
        <v>529</v>
      </c>
      <c r="I297" s="1154"/>
      <c r="J297" s="1154"/>
      <c r="K297" s="1154"/>
      <c r="L297" s="1154"/>
      <c r="M297" s="1154"/>
      <c r="N297" s="1154"/>
      <c r="O297" s="1154"/>
      <c r="P297" s="1154"/>
      <c r="Q297" s="1154"/>
      <c r="R297" s="1154"/>
      <c r="S297" s="1154"/>
      <c r="T297" s="1154"/>
      <c r="U297" s="1154"/>
      <c r="V297" s="782"/>
    </row>
    <row r="298" spans="1:22" ht="14.25">
      <c r="A298" s="1154" t="s">
        <v>1402</v>
      </c>
      <c r="B298" s="1133">
        <v>59</v>
      </c>
      <c r="C298" s="1485">
        <v>65</v>
      </c>
      <c r="D298" s="1154">
        <v>10.2</v>
      </c>
      <c r="E298" s="1154">
        <v>0.4</v>
      </c>
      <c r="F298" s="1154" t="s">
        <v>874</v>
      </c>
      <c r="G298" s="1154" t="s">
        <v>463</v>
      </c>
      <c r="H298" s="1154" t="s">
        <v>529</v>
      </c>
      <c r="I298" s="1154"/>
      <c r="J298" s="1154"/>
      <c r="K298" s="1154"/>
      <c r="L298" s="1154"/>
      <c r="M298" s="1154"/>
      <c r="N298" s="1154"/>
      <c r="O298" s="1154"/>
      <c r="P298" s="1154"/>
      <c r="Q298" s="1154"/>
      <c r="R298" s="1154"/>
      <c r="S298" s="1154"/>
      <c r="T298" s="1154"/>
      <c r="U298" s="1154"/>
      <c r="V298" s="782"/>
    </row>
    <row r="299" spans="1:22" ht="14.25">
      <c r="A299" s="1154" t="s">
        <v>1402</v>
      </c>
      <c r="B299" s="1133">
        <v>60</v>
      </c>
      <c r="C299" s="1485">
        <v>65</v>
      </c>
      <c r="D299" s="1154">
        <v>17.1</v>
      </c>
      <c r="E299" s="1154">
        <v>0.5</v>
      </c>
      <c r="F299" s="1154" t="s">
        <v>874</v>
      </c>
      <c r="G299" s="1154" t="s">
        <v>463</v>
      </c>
      <c r="H299" s="1154" t="s">
        <v>529</v>
      </c>
      <c r="I299" s="1154"/>
      <c r="J299" s="1154"/>
      <c r="K299" s="1154"/>
      <c r="L299" s="1154"/>
      <c r="M299" s="1154"/>
      <c r="N299" s="1154"/>
      <c r="O299" s="1154"/>
      <c r="P299" s="1154"/>
      <c r="Q299" s="1154"/>
      <c r="R299" s="1154"/>
      <c r="S299" s="1154"/>
      <c r="T299" s="1154"/>
      <c r="U299" s="1154"/>
      <c r="V299" s="782"/>
    </row>
    <row r="300" spans="1:22" ht="14.25">
      <c r="A300" s="1154" t="s">
        <v>1402</v>
      </c>
      <c r="B300" s="1133">
        <v>61</v>
      </c>
      <c r="C300" s="1485">
        <v>65</v>
      </c>
      <c r="D300" s="1154">
        <v>17.4</v>
      </c>
      <c r="E300" s="1154">
        <v>0.5</v>
      </c>
      <c r="F300" s="1154" t="s">
        <v>874</v>
      </c>
      <c r="G300" s="1154" t="s">
        <v>463</v>
      </c>
      <c r="H300" s="1154" t="s">
        <v>529</v>
      </c>
      <c r="I300" s="1154"/>
      <c r="J300" s="1154"/>
      <c r="K300" s="1154"/>
      <c r="L300" s="1154"/>
      <c r="M300" s="1154"/>
      <c r="N300" s="1154"/>
      <c r="O300" s="1154"/>
      <c r="P300" s="1154"/>
      <c r="Q300" s="1154"/>
      <c r="R300" s="1154"/>
      <c r="S300" s="1154"/>
      <c r="T300" s="1154"/>
      <c r="U300" s="1154"/>
      <c r="V300" s="782"/>
    </row>
    <row r="301" spans="1:22" ht="14.25">
      <c r="A301" s="1154" t="s">
        <v>1402</v>
      </c>
      <c r="B301" s="1133">
        <v>62</v>
      </c>
      <c r="C301" s="1485">
        <v>78</v>
      </c>
      <c r="D301" s="1154">
        <v>10.2</v>
      </c>
      <c r="E301" s="1154">
        <v>0.8</v>
      </c>
      <c r="F301" s="1154" t="s">
        <v>874</v>
      </c>
      <c r="G301" s="1154" t="s">
        <v>460</v>
      </c>
      <c r="H301" s="1154" t="s">
        <v>529</v>
      </c>
      <c r="I301" s="1154"/>
      <c r="J301" s="1154"/>
      <c r="K301" s="1154"/>
      <c r="L301" s="1154"/>
      <c r="M301" s="1154"/>
      <c r="N301" s="1154"/>
      <c r="O301" s="1154"/>
      <c r="P301" s="1154"/>
      <c r="Q301" s="1154"/>
      <c r="R301" s="1154"/>
      <c r="S301" s="1154"/>
      <c r="T301" s="1154"/>
      <c r="U301" s="1154"/>
      <c r="V301" s="782"/>
    </row>
    <row r="302" spans="1:22" ht="14.25">
      <c r="A302" s="1156" t="s">
        <v>394</v>
      </c>
      <c r="B302" s="1156"/>
      <c r="C302" s="1156"/>
      <c r="D302" s="1156"/>
      <c r="E302" s="1129">
        <f>E301+E300+E299+E298+E297+E296+E295+E294+E293+E292+E291+E290+E289+E288+E287+E286+E285+E284+E283+E282+E281+E280+E279+E278+E277</f>
        <v>11.100000000000001</v>
      </c>
      <c r="F302" s="1156"/>
      <c r="G302" s="1156"/>
      <c r="H302" s="1156"/>
      <c r="I302" s="1156"/>
      <c r="J302" s="1156"/>
      <c r="K302" s="1156"/>
      <c r="L302" s="1156"/>
      <c r="M302" s="1156"/>
      <c r="N302" s="1156"/>
      <c r="O302" s="1156"/>
      <c r="P302" s="1156"/>
      <c r="Q302" s="1156"/>
      <c r="R302" s="1156"/>
      <c r="S302" s="1156"/>
      <c r="T302" s="1156"/>
      <c r="U302" s="1156"/>
      <c r="V302" s="782"/>
    </row>
    <row r="303" spans="1:22" ht="14.25">
      <c r="A303" s="518" t="s">
        <v>881</v>
      </c>
      <c r="B303" s="480"/>
      <c r="C303" s="480"/>
      <c r="D303" s="480"/>
      <c r="E303" s="1109">
        <f>E302+E274</f>
        <v>44.3</v>
      </c>
      <c r="F303" s="156"/>
      <c r="G303" s="156"/>
      <c r="H303" s="156"/>
      <c r="I303" s="156"/>
      <c r="J303" s="156"/>
      <c r="K303" s="156"/>
      <c r="L303" s="156"/>
      <c r="M303" s="432">
        <f aca="true" t="shared" si="15" ref="M303:S303">SUM(M275:M302)</f>
        <v>0</v>
      </c>
      <c r="N303" s="432">
        <f t="shared" si="15"/>
        <v>0</v>
      </c>
      <c r="O303" s="432">
        <f t="shared" si="15"/>
        <v>0</v>
      </c>
      <c r="P303" s="432">
        <f t="shared" si="15"/>
        <v>0</v>
      </c>
      <c r="Q303" s="432">
        <f t="shared" si="15"/>
        <v>0</v>
      </c>
      <c r="R303" s="432">
        <f t="shared" si="15"/>
        <v>0</v>
      </c>
      <c r="S303" s="432">
        <f t="shared" si="15"/>
        <v>0</v>
      </c>
      <c r="T303" s="432"/>
      <c r="U303" s="156"/>
      <c r="V303" s="445"/>
    </row>
    <row r="304" spans="1:22" ht="14.25">
      <c r="A304" s="158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431"/>
    </row>
  </sheetData>
  <sheetProtection/>
  <mergeCells count="5">
    <mergeCell ref="A226:U226"/>
    <mergeCell ref="G275:K275"/>
    <mergeCell ref="A180:Y180"/>
    <mergeCell ref="A195:Y195"/>
    <mergeCell ref="A196:Y1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V305"/>
  <sheetViews>
    <sheetView zoomScale="75" zoomScaleNormal="75" zoomScalePageLayoutView="0" workbookViewId="0" topLeftCell="A1">
      <selection activeCell="A290" sqref="A290:V290"/>
    </sheetView>
  </sheetViews>
  <sheetFormatPr defaultColWidth="9.140625" defaultRowHeight="15"/>
  <cols>
    <col min="1" max="5" width="9.28125" style="0" bestFit="1" customWidth="1"/>
    <col min="6" max="6" width="16.28125" style="0" customWidth="1"/>
    <col min="7" max="7" width="27.57421875" style="0" customWidth="1"/>
    <col min="8" max="8" width="35.57421875" style="0" customWidth="1"/>
    <col min="9" max="9" width="19.140625" style="0" customWidth="1"/>
    <col min="10" max="10" width="18.8515625" style="0" customWidth="1"/>
    <col min="11" max="11" width="39.421875" style="0" customWidth="1"/>
    <col min="12" max="12" width="14.421875" style="0" customWidth="1"/>
    <col min="13" max="13" width="15.28125" style="0" customWidth="1"/>
    <col min="14" max="14" width="12.28125" style="0" customWidth="1"/>
    <col min="17" max="17" width="10.421875" style="0" customWidth="1"/>
    <col min="19" max="19" width="10.421875" style="0" customWidth="1"/>
  </cols>
  <sheetData>
    <row r="1" spans="1:22" ht="24">
      <c r="A1" s="2140" t="s">
        <v>903</v>
      </c>
      <c r="B1" s="2140"/>
      <c r="C1" s="2140"/>
      <c r="D1" s="2140"/>
      <c r="E1" s="2140"/>
      <c r="F1" s="2140"/>
      <c r="G1" s="2140"/>
      <c r="H1" s="2140"/>
      <c r="I1" s="2140"/>
      <c r="J1" s="2140"/>
      <c r="K1" s="2140"/>
      <c r="L1" s="2140"/>
      <c r="M1" s="2140"/>
      <c r="N1" s="2140"/>
      <c r="O1" s="2140"/>
      <c r="P1" s="2140"/>
      <c r="Q1" s="2140"/>
      <c r="R1" s="2140"/>
      <c r="S1" s="2140"/>
      <c r="T1" s="2140"/>
      <c r="U1" s="2140"/>
      <c r="V1" s="519"/>
    </row>
    <row r="2" spans="1:22" ht="24">
      <c r="A2" s="2145" t="s">
        <v>1404</v>
      </c>
      <c r="B2" s="2145"/>
      <c r="C2" s="2145"/>
      <c r="D2" s="2145"/>
      <c r="E2" s="2145"/>
      <c r="F2" s="2145"/>
      <c r="G2" s="2145"/>
      <c r="H2" s="2145"/>
      <c r="I2" s="2145"/>
      <c r="J2" s="2145"/>
      <c r="K2" s="2145"/>
      <c r="L2" s="2145"/>
      <c r="M2" s="2145"/>
      <c r="N2" s="2145"/>
      <c r="O2" s="2145"/>
      <c r="P2" s="2145"/>
      <c r="Q2" s="2145"/>
      <c r="R2" s="2145"/>
      <c r="S2" s="2145"/>
      <c r="T2" s="2145"/>
      <c r="U2" s="2145"/>
      <c r="V2" s="519"/>
    </row>
    <row r="3" spans="1:22" ht="24">
      <c r="A3" s="2146" t="s">
        <v>904</v>
      </c>
      <c r="B3" s="2147"/>
      <c r="C3" s="2147"/>
      <c r="D3" s="2147"/>
      <c r="E3" s="2147"/>
      <c r="F3" s="2147"/>
      <c r="G3" s="2147"/>
      <c r="H3" s="2147"/>
      <c r="I3" s="2147"/>
      <c r="J3" s="2147"/>
      <c r="K3" s="2148"/>
      <c r="L3" s="2148"/>
      <c r="M3" s="2148"/>
      <c r="N3" s="2148"/>
      <c r="O3" s="2148"/>
      <c r="P3" s="2148"/>
      <c r="Q3" s="2148"/>
      <c r="R3" s="2148"/>
      <c r="S3" s="2148"/>
      <c r="T3" s="2148"/>
      <c r="U3" s="2148"/>
      <c r="V3" s="519"/>
    </row>
    <row r="4" spans="1:22" ht="17.25">
      <c r="A4" s="2141" t="s">
        <v>247</v>
      </c>
      <c r="B4" s="2141" t="s">
        <v>248</v>
      </c>
      <c r="C4" s="2141" t="s">
        <v>249</v>
      </c>
      <c r="D4" s="2141" t="s">
        <v>905</v>
      </c>
      <c r="E4" s="2141" t="s">
        <v>251</v>
      </c>
      <c r="F4" s="2141" t="s">
        <v>906</v>
      </c>
      <c r="G4" s="2141" t="s">
        <v>443</v>
      </c>
      <c r="H4" s="2141" t="s">
        <v>255</v>
      </c>
      <c r="I4" s="2143" t="s">
        <v>254</v>
      </c>
      <c r="J4" s="2143"/>
      <c r="K4" s="2143" t="s">
        <v>256</v>
      </c>
      <c r="L4" s="2143" t="s">
        <v>907</v>
      </c>
      <c r="M4" s="2143"/>
      <c r="N4" s="2143"/>
      <c r="O4" s="2143"/>
      <c r="P4" s="2143"/>
      <c r="Q4" s="2143"/>
      <c r="R4" s="2143"/>
      <c r="S4" s="2143"/>
      <c r="T4" s="2143"/>
      <c r="U4" s="2143"/>
      <c r="V4" s="2143"/>
    </row>
    <row r="5" spans="1:22" ht="17.25">
      <c r="A5" s="2141"/>
      <c r="B5" s="2141"/>
      <c r="C5" s="2141"/>
      <c r="D5" s="2141"/>
      <c r="E5" s="2141"/>
      <c r="F5" s="2141"/>
      <c r="G5" s="2141"/>
      <c r="H5" s="2141"/>
      <c r="I5" s="2143" t="s">
        <v>259</v>
      </c>
      <c r="J5" s="2143" t="s">
        <v>908</v>
      </c>
      <c r="K5" s="2143"/>
      <c r="L5" s="2143" t="s">
        <v>394</v>
      </c>
      <c r="M5" s="2143" t="s">
        <v>909</v>
      </c>
      <c r="N5" s="2143"/>
      <c r="O5" s="2143"/>
      <c r="P5" s="2143"/>
      <c r="Q5" s="2143"/>
      <c r="R5" s="2143"/>
      <c r="S5" s="2143"/>
      <c r="T5" s="2143"/>
      <c r="U5" s="2143"/>
      <c r="V5" s="2143"/>
    </row>
    <row r="6" spans="1:22" ht="17.25">
      <c r="A6" s="2142"/>
      <c r="B6" s="2142"/>
      <c r="C6" s="2142"/>
      <c r="D6" s="2142"/>
      <c r="E6" s="2142"/>
      <c r="F6" s="2142"/>
      <c r="G6" s="2142"/>
      <c r="H6" s="2142"/>
      <c r="I6" s="2144"/>
      <c r="J6" s="2144"/>
      <c r="K6" s="2143"/>
      <c r="L6" s="2143"/>
      <c r="M6" s="520" t="s">
        <v>405</v>
      </c>
      <c r="N6" s="520" t="s">
        <v>478</v>
      </c>
      <c r="O6" s="520" t="s">
        <v>449</v>
      </c>
      <c r="P6" s="520" t="s">
        <v>891</v>
      </c>
      <c r="Q6" s="520" t="s">
        <v>286</v>
      </c>
      <c r="R6" s="520" t="s">
        <v>280</v>
      </c>
      <c r="S6" s="520" t="s">
        <v>910</v>
      </c>
      <c r="T6" s="521" t="s">
        <v>602</v>
      </c>
      <c r="U6" s="521" t="s">
        <v>306</v>
      </c>
      <c r="V6" s="521" t="s">
        <v>883</v>
      </c>
    </row>
    <row r="7" spans="1:22" ht="18" thickBot="1">
      <c r="A7" s="522">
        <v>1</v>
      </c>
      <c r="B7" s="522">
        <v>2</v>
      </c>
      <c r="C7" s="522">
        <v>3</v>
      </c>
      <c r="D7" s="522">
        <v>4</v>
      </c>
      <c r="E7" s="522">
        <v>5</v>
      </c>
      <c r="F7" s="522">
        <v>6</v>
      </c>
      <c r="G7" s="522">
        <v>7</v>
      </c>
      <c r="H7" s="522">
        <v>8</v>
      </c>
      <c r="I7" s="522">
        <v>9</v>
      </c>
      <c r="J7" s="522">
        <v>10</v>
      </c>
      <c r="K7" s="523">
        <v>11</v>
      </c>
      <c r="L7" s="523">
        <v>12</v>
      </c>
      <c r="M7" s="523">
        <v>13</v>
      </c>
      <c r="N7" s="523">
        <v>14</v>
      </c>
      <c r="O7" s="523">
        <v>15</v>
      </c>
      <c r="P7" s="523">
        <v>16</v>
      </c>
      <c r="Q7" s="523">
        <v>17</v>
      </c>
      <c r="R7" s="523">
        <v>18</v>
      </c>
      <c r="S7" s="523">
        <v>19</v>
      </c>
      <c r="T7" s="523">
        <v>20</v>
      </c>
      <c r="U7" s="521">
        <v>21</v>
      </c>
      <c r="V7" s="521">
        <v>22</v>
      </c>
    </row>
    <row r="8" spans="1:22" ht="18" thickBot="1">
      <c r="A8" s="2132" t="s">
        <v>911</v>
      </c>
      <c r="B8" s="2133"/>
      <c r="C8" s="2133"/>
      <c r="D8" s="2133"/>
      <c r="E8" s="2133"/>
      <c r="F8" s="2133"/>
      <c r="G8" s="2133"/>
      <c r="H8" s="2133"/>
      <c r="I8" s="2133"/>
      <c r="J8" s="2133"/>
      <c r="K8" s="2133"/>
      <c r="L8" s="2133"/>
      <c r="M8" s="2133"/>
      <c r="N8" s="2133"/>
      <c r="O8" s="2133"/>
      <c r="P8" s="2133"/>
      <c r="Q8" s="2133"/>
      <c r="R8" s="2133"/>
      <c r="S8" s="2133"/>
      <c r="T8" s="2133"/>
      <c r="U8" s="2158"/>
      <c r="V8" s="2159"/>
    </row>
    <row r="9" spans="1:22" ht="48.75">
      <c r="A9" s="815">
        <v>1</v>
      </c>
      <c r="B9" s="824">
        <v>2</v>
      </c>
      <c r="C9" s="818" t="s">
        <v>338</v>
      </c>
      <c r="D9" s="825">
        <v>0.7</v>
      </c>
      <c r="E9" s="817" t="s">
        <v>405</v>
      </c>
      <c r="F9" s="818" t="s">
        <v>114</v>
      </c>
      <c r="G9" s="816" t="s">
        <v>1405</v>
      </c>
      <c r="H9" s="830" t="s">
        <v>916</v>
      </c>
      <c r="I9" s="824" t="s">
        <v>912</v>
      </c>
      <c r="J9" s="824" t="s">
        <v>913</v>
      </c>
      <c r="K9" s="824" t="s">
        <v>917</v>
      </c>
      <c r="L9" s="820">
        <f aca="true" t="shared" si="0" ref="L9:L25">M9+N9+O9+P9+Q9+R9+S9+T9+U9+V9</f>
        <v>5.28</v>
      </c>
      <c r="M9" s="820">
        <v>4.48</v>
      </c>
      <c r="N9" s="820">
        <v>0.8</v>
      </c>
      <c r="O9" s="820"/>
      <c r="P9" s="820"/>
      <c r="Q9" s="820"/>
      <c r="R9" s="820"/>
      <c r="S9" s="820"/>
      <c r="T9" s="820"/>
      <c r="U9" s="821"/>
      <c r="V9" s="332"/>
    </row>
    <row r="10" spans="1:22" ht="48.75">
      <c r="A10" s="823">
        <v>2</v>
      </c>
      <c r="B10" s="824">
        <v>2</v>
      </c>
      <c r="C10" s="818" t="s">
        <v>1406</v>
      </c>
      <c r="D10" s="825">
        <v>0.9</v>
      </c>
      <c r="E10" s="817" t="s">
        <v>405</v>
      </c>
      <c r="F10" s="818" t="s">
        <v>116</v>
      </c>
      <c r="G10" s="816" t="s">
        <v>1405</v>
      </c>
      <c r="H10" s="830" t="s">
        <v>1407</v>
      </c>
      <c r="I10" s="824" t="s">
        <v>912</v>
      </c>
      <c r="J10" s="824" t="s">
        <v>913</v>
      </c>
      <c r="K10" s="824" t="s">
        <v>1408</v>
      </c>
      <c r="L10" s="820">
        <f t="shared" si="0"/>
        <v>6.380000000000001</v>
      </c>
      <c r="M10" s="820">
        <v>4.32</v>
      </c>
      <c r="N10" s="820">
        <v>1.03</v>
      </c>
      <c r="O10" s="820"/>
      <c r="P10" s="820"/>
      <c r="Q10" s="820"/>
      <c r="R10" s="820"/>
      <c r="S10" s="820"/>
      <c r="T10" s="820">
        <v>1.03</v>
      </c>
      <c r="U10" s="821"/>
      <c r="V10" s="332"/>
    </row>
    <row r="11" spans="1:22" ht="48.75">
      <c r="A11" s="823">
        <v>3</v>
      </c>
      <c r="B11" s="815">
        <v>2</v>
      </c>
      <c r="C11" s="818" t="s">
        <v>1409</v>
      </c>
      <c r="D11" s="825">
        <v>0.5</v>
      </c>
      <c r="E11" s="817" t="s">
        <v>405</v>
      </c>
      <c r="F11" s="818" t="s">
        <v>116</v>
      </c>
      <c r="G11" s="816" t="s">
        <v>1405</v>
      </c>
      <c r="H11" s="830" t="s">
        <v>1407</v>
      </c>
      <c r="I11" s="824" t="s">
        <v>912</v>
      </c>
      <c r="J11" s="824" t="s">
        <v>913</v>
      </c>
      <c r="K11" s="824" t="s">
        <v>1408</v>
      </c>
      <c r="L11" s="820">
        <f t="shared" si="0"/>
        <v>3.5399999999999996</v>
      </c>
      <c r="M11" s="827">
        <v>2.4</v>
      </c>
      <c r="N11" s="827">
        <v>0.57</v>
      </c>
      <c r="O11" s="827"/>
      <c r="P11" s="827"/>
      <c r="Q11" s="827"/>
      <c r="R11" s="827"/>
      <c r="S11" s="827"/>
      <c r="T11" s="827">
        <v>0.57</v>
      </c>
      <c r="U11" s="828"/>
      <c r="V11" s="53"/>
    </row>
    <row r="12" spans="1:22" ht="48.75">
      <c r="A12" s="823">
        <v>4</v>
      </c>
      <c r="B12" s="824">
        <v>2</v>
      </c>
      <c r="C12" s="818" t="s">
        <v>1410</v>
      </c>
      <c r="D12" s="824">
        <v>0.6</v>
      </c>
      <c r="E12" s="817" t="s">
        <v>405</v>
      </c>
      <c r="F12" s="818" t="s">
        <v>116</v>
      </c>
      <c r="G12" s="816" t="s">
        <v>1405</v>
      </c>
      <c r="H12" s="830" t="s">
        <v>1407</v>
      </c>
      <c r="I12" s="824" t="s">
        <v>912</v>
      </c>
      <c r="J12" s="824" t="s">
        <v>913</v>
      </c>
      <c r="K12" s="824" t="s">
        <v>1408</v>
      </c>
      <c r="L12" s="820">
        <f t="shared" si="0"/>
        <v>4.24</v>
      </c>
      <c r="M12" s="827">
        <v>2.88</v>
      </c>
      <c r="N12" s="827">
        <v>0.68</v>
      </c>
      <c r="O12" s="827"/>
      <c r="P12" s="827"/>
      <c r="Q12" s="827"/>
      <c r="R12" s="827"/>
      <c r="S12" s="827"/>
      <c r="T12" s="827">
        <v>0.68</v>
      </c>
      <c r="U12" s="828"/>
      <c r="V12" s="53"/>
    </row>
    <row r="13" spans="1:22" ht="48.75">
      <c r="A13" s="823">
        <v>5</v>
      </c>
      <c r="B13" s="824">
        <v>3</v>
      </c>
      <c r="C13" s="818" t="s">
        <v>925</v>
      </c>
      <c r="D13" s="825">
        <v>1</v>
      </c>
      <c r="E13" s="817" t="s">
        <v>405</v>
      </c>
      <c r="F13" s="818" t="s">
        <v>114</v>
      </c>
      <c r="G13" s="816" t="s">
        <v>1405</v>
      </c>
      <c r="H13" s="819" t="s">
        <v>919</v>
      </c>
      <c r="I13" s="818" t="s">
        <v>912</v>
      </c>
      <c r="J13" s="818" t="s">
        <v>913</v>
      </c>
      <c r="K13" s="818" t="s">
        <v>920</v>
      </c>
      <c r="L13" s="820">
        <f t="shared" si="0"/>
        <v>7.54</v>
      </c>
      <c r="M13" s="820">
        <v>6.4</v>
      </c>
      <c r="N13" s="827"/>
      <c r="O13" s="827"/>
      <c r="P13" s="827"/>
      <c r="Q13" s="827"/>
      <c r="R13" s="827"/>
      <c r="S13" s="820">
        <v>1.14</v>
      </c>
      <c r="T13" s="827"/>
      <c r="U13" s="828"/>
      <c r="V13" s="53"/>
    </row>
    <row r="14" spans="1:22" ht="48.75">
      <c r="A14" s="823">
        <v>6</v>
      </c>
      <c r="B14" s="824">
        <v>4</v>
      </c>
      <c r="C14" s="818" t="s">
        <v>1204</v>
      </c>
      <c r="D14" s="825">
        <v>0.4</v>
      </c>
      <c r="E14" s="817" t="s">
        <v>405</v>
      </c>
      <c r="F14" s="818" t="s">
        <v>127</v>
      </c>
      <c r="G14" s="816" t="s">
        <v>1405</v>
      </c>
      <c r="H14" s="819" t="s">
        <v>919</v>
      </c>
      <c r="I14" s="818" t="s">
        <v>912</v>
      </c>
      <c r="J14" s="818" t="s">
        <v>913</v>
      </c>
      <c r="K14" s="818" t="s">
        <v>920</v>
      </c>
      <c r="L14" s="820">
        <f t="shared" si="0"/>
        <v>3.02</v>
      </c>
      <c r="M14" s="827">
        <v>2.56</v>
      </c>
      <c r="N14" s="827"/>
      <c r="O14" s="827"/>
      <c r="P14" s="827"/>
      <c r="Q14" s="827"/>
      <c r="R14" s="827"/>
      <c r="S14" s="827">
        <v>0.46</v>
      </c>
      <c r="T14" s="827"/>
      <c r="U14" s="828"/>
      <c r="V14" s="53"/>
    </row>
    <row r="15" spans="1:22" ht="48.75">
      <c r="A15" s="823">
        <v>7</v>
      </c>
      <c r="B15" s="824">
        <v>7</v>
      </c>
      <c r="C15" s="818" t="s">
        <v>935</v>
      </c>
      <c r="D15" s="825">
        <v>1</v>
      </c>
      <c r="E15" s="817" t="s">
        <v>405</v>
      </c>
      <c r="F15" s="818" t="s">
        <v>122</v>
      </c>
      <c r="G15" s="816" t="s">
        <v>1405</v>
      </c>
      <c r="H15" s="830" t="s">
        <v>916</v>
      </c>
      <c r="I15" s="824" t="s">
        <v>912</v>
      </c>
      <c r="J15" s="824" t="s">
        <v>913</v>
      </c>
      <c r="K15" s="824" t="s">
        <v>917</v>
      </c>
      <c r="L15" s="820">
        <f t="shared" si="0"/>
        <v>7.54</v>
      </c>
      <c r="M15" s="820">
        <v>6.4</v>
      </c>
      <c r="N15" s="820">
        <v>1.14</v>
      </c>
      <c r="O15" s="827"/>
      <c r="P15" s="827"/>
      <c r="Q15" s="827"/>
      <c r="R15" s="827"/>
      <c r="S15" s="827"/>
      <c r="T15" s="820"/>
      <c r="U15" s="828"/>
      <c r="V15" s="53"/>
    </row>
    <row r="16" spans="1:22" ht="29.25">
      <c r="A16" s="823">
        <v>8</v>
      </c>
      <c r="B16" s="824">
        <v>7</v>
      </c>
      <c r="C16" s="818" t="s">
        <v>1411</v>
      </c>
      <c r="D16" s="824">
        <v>0.9</v>
      </c>
      <c r="E16" s="832" t="s">
        <v>478</v>
      </c>
      <c r="F16" s="818" t="s">
        <v>116</v>
      </c>
      <c r="G16" s="816" t="s">
        <v>1405</v>
      </c>
      <c r="H16" s="818" t="s">
        <v>918</v>
      </c>
      <c r="I16" s="824" t="s">
        <v>912</v>
      </c>
      <c r="J16" s="827" t="s">
        <v>913</v>
      </c>
      <c r="K16" s="827" t="s">
        <v>481</v>
      </c>
      <c r="L16" s="820">
        <f t="shared" si="0"/>
        <v>3.75</v>
      </c>
      <c r="M16" s="827"/>
      <c r="N16" s="827">
        <v>3.75</v>
      </c>
      <c r="O16" s="827"/>
      <c r="P16" s="827"/>
      <c r="Q16" s="827"/>
      <c r="R16" s="827"/>
      <c r="S16" s="827"/>
      <c r="T16" s="827"/>
      <c r="U16" s="828"/>
      <c r="V16" s="53"/>
    </row>
    <row r="17" spans="1:22" ht="48.75">
      <c r="A17" s="823">
        <v>9</v>
      </c>
      <c r="B17" s="824">
        <v>14</v>
      </c>
      <c r="C17" s="818" t="s">
        <v>541</v>
      </c>
      <c r="D17" s="825">
        <v>0.9</v>
      </c>
      <c r="E17" s="817" t="s">
        <v>405</v>
      </c>
      <c r="F17" s="818" t="s">
        <v>119</v>
      </c>
      <c r="G17" s="816" t="s">
        <v>1405</v>
      </c>
      <c r="H17" s="830" t="s">
        <v>916</v>
      </c>
      <c r="I17" s="824" t="s">
        <v>912</v>
      </c>
      <c r="J17" s="824" t="s">
        <v>913</v>
      </c>
      <c r="K17" s="824" t="s">
        <v>917</v>
      </c>
      <c r="L17" s="820">
        <f t="shared" si="0"/>
        <v>6.79</v>
      </c>
      <c r="M17" s="827">
        <v>5.76</v>
      </c>
      <c r="N17" s="827">
        <v>1.03</v>
      </c>
      <c r="O17" s="827"/>
      <c r="P17" s="827"/>
      <c r="Q17" s="827"/>
      <c r="R17" s="827"/>
      <c r="S17" s="827"/>
      <c r="T17" s="827"/>
      <c r="U17" s="828"/>
      <c r="V17" s="53"/>
    </row>
    <row r="18" spans="1:22" ht="48.75">
      <c r="A18" s="823">
        <v>10</v>
      </c>
      <c r="B18" s="824">
        <v>14</v>
      </c>
      <c r="C18" s="818" t="s">
        <v>566</v>
      </c>
      <c r="D18" s="825">
        <v>1</v>
      </c>
      <c r="E18" s="817" t="s">
        <v>405</v>
      </c>
      <c r="F18" s="818" t="s">
        <v>116</v>
      </c>
      <c r="G18" s="816" t="s">
        <v>1405</v>
      </c>
      <c r="H18" s="830" t="s">
        <v>1407</v>
      </c>
      <c r="I18" s="824" t="s">
        <v>912</v>
      </c>
      <c r="J18" s="824" t="s">
        <v>913</v>
      </c>
      <c r="K18" s="824" t="s">
        <v>1408</v>
      </c>
      <c r="L18" s="820">
        <f t="shared" si="0"/>
        <v>7.079999999999999</v>
      </c>
      <c r="M18" s="827">
        <v>4.8</v>
      </c>
      <c r="N18" s="820">
        <v>1.14</v>
      </c>
      <c r="O18" s="827"/>
      <c r="P18" s="827"/>
      <c r="Q18" s="827"/>
      <c r="R18" s="827"/>
      <c r="S18" s="827"/>
      <c r="T18" s="820">
        <v>1.14</v>
      </c>
      <c r="U18" s="828"/>
      <c r="V18" s="53"/>
    </row>
    <row r="19" spans="1:22" ht="48.75">
      <c r="A19" s="823">
        <v>11</v>
      </c>
      <c r="B19" s="824">
        <v>15</v>
      </c>
      <c r="C19" s="818" t="s">
        <v>1412</v>
      </c>
      <c r="D19" s="825">
        <v>0.5</v>
      </c>
      <c r="E19" s="817" t="s">
        <v>405</v>
      </c>
      <c r="F19" s="818" t="s">
        <v>116</v>
      </c>
      <c r="G19" s="816" t="s">
        <v>1405</v>
      </c>
      <c r="H19" s="830" t="s">
        <v>916</v>
      </c>
      <c r="I19" s="824" t="s">
        <v>912</v>
      </c>
      <c r="J19" s="824" t="s">
        <v>913</v>
      </c>
      <c r="K19" s="818" t="s">
        <v>1413</v>
      </c>
      <c r="L19" s="820">
        <f t="shared" si="0"/>
        <v>3.25</v>
      </c>
      <c r="M19" s="827">
        <v>2</v>
      </c>
      <c r="N19" s="827">
        <v>1.25</v>
      </c>
      <c r="O19" s="827"/>
      <c r="P19" s="827"/>
      <c r="Q19" s="827"/>
      <c r="R19" s="827"/>
      <c r="S19" s="827"/>
      <c r="T19" s="827"/>
      <c r="U19" s="828"/>
      <c r="V19" s="53"/>
    </row>
    <row r="20" spans="1:22" ht="29.25">
      <c r="A20" s="823">
        <v>12</v>
      </c>
      <c r="B20" s="824">
        <v>17</v>
      </c>
      <c r="C20" s="818" t="s">
        <v>924</v>
      </c>
      <c r="D20" s="825">
        <v>0.2</v>
      </c>
      <c r="E20" s="817" t="s">
        <v>405</v>
      </c>
      <c r="F20" s="818" t="s">
        <v>116</v>
      </c>
      <c r="G20" s="816" t="s">
        <v>1405</v>
      </c>
      <c r="H20" s="831" t="s">
        <v>1414</v>
      </c>
      <c r="I20" s="815" t="s">
        <v>912</v>
      </c>
      <c r="J20" s="815" t="s">
        <v>913</v>
      </c>
      <c r="K20" s="815" t="s">
        <v>934</v>
      </c>
      <c r="L20" s="820">
        <f t="shared" si="0"/>
        <v>1.6</v>
      </c>
      <c r="M20" s="827">
        <v>1.6</v>
      </c>
      <c r="N20" s="827"/>
      <c r="O20" s="827"/>
      <c r="P20" s="827"/>
      <c r="Q20" s="827"/>
      <c r="R20" s="827"/>
      <c r="S20" s="827"/>
      <c r="T20" s="827"/>
      <c r="U20" s="828"/>
      <c r="V20" s="53"/>
    </row>
    <row r="21" spans="1:22" ht="48.75">
      <c r="A21" s="823">
        <v>13</v>
      </c>
      <c r="B21" s="824">
        <v>18</v>
      </c>
      <c r="C21" s="818" t="s">
        <v>541</v>
      </c>
      <c r="D21" s="825">
        <v>0.9</v>
      </c>
      <c r="E21" s="817" t="s">
        <v>405</v>
      </c>
      <c r="F21" s="818" t="s">
        <v>119</v>
      </c>
      <c r="G21" s="816" t="s">
        <v>1405</v>
      </c>
      <c r="H21" s="830" t="s">
        <v>916</v>
      </c>
      <c r="I21" s="824" t="s">
        <v>912</v>
      </c>
      <c r="J21" s="824" t="s">
        <v>913</v>
      </c>
      <c r="K21" s="824" t="s">
        <v>917</v>
      </c>
      <c r="L21" s="820">
        <f t="shared" si="0"/>
        <v>6.79</v>
      </c>
      <c r="M21" s="827">
        <v>5.76</v>
      </c>
      <c r="N21" s="827">
        <v>1.03</v>
      </c>
      <c r="O21" s="827"/>
      <c r="P21" s="827"/>
      <c r="Q21" s="827"/>
      <c r="R21" s="827"/>
      <c r="S21" s="827"/>
      <c r="T21" s="827"/>
      <c r="U21" s="828"/>
      <c r="V21" s="53"/>
    </row>
    <row r="22" spans="1:22" ht="48.75">
      <c r="A22" s="823">
        <v>14</v>
      </c>
      <c r="B22" s="824">
        <v>18</v>
      </c>
      <c r="C22" s="818" t="s">
        <v>563</v>
      </c>
      <c r="D22" s="825">
        <v>1</v>
      </c>
      <c r="E22" s="817" t="s">
        <v>405</v>
      </c>
      <c r="F22" s="818" t="s">
        <v>119</v>
      </c>
      <c r="G22" s="816" t="s">
        <v>1405</v>
      </c>
      <c r="H22" s="830" t="s">
        <v>916</v>
      </c>
      <c r="I22" s="824" t="s">
        <v>912</v>
      </c>
      <c r="J22" s="824" t="s">
        <v>913</v>
      </c>
      <c r="K22" s="824" t="s">
        <v>917</v>
      </c>
      <c r="L22" s="820">
        <f t="shared" si="0"/>
        <v>7.54</v>
      </c>
      <c r="M22" s="820">
        <v>6.4</v>
      </c>
      <c r="N22" s="820">
        <v>1.14</v>
      </c>
      <c r="O22" s="827"/>
      <c r="P22" s="827"/>
      <c r="Q22" s="827"/>
      <c r="R22" s="827"/>
      <c r="S22" s="827"/>
      <c r="T22" s="827"/>
      <c r="U22" s="828"/>
      <c r="V22" s="53"/>
    </row>
    <row r="23" spans="1:22" ht="48.75">
      <c r="A23" s="823">
        <v>15</v>
      </c>
      <c r="B23" s="824">
        <v>21</v>
      </c>
      <c r="C23" s="818" t="s">
        <v>458</v>
      </c>
      <c r="D23" s="825">
        <v>0.6</v>
      </c>
      <c r="E23" s="817" t="s">
        <v>405</v>
      </c>
      <c r="F23" s="818" t="s">
        <v>114</v>
      </c>
      <c r="G23" s="816" t="s">
        <v>1405</v>
      </c>
      <c r="H23" s="819" t="s">
        <v>919</v>
      </c>
      <c r="I23" s="818" t="s">
        <v>912</v>
      </c>
      <c r="J23" s="818" t="s">
        <v>913</v>
      </c>
      <c r="K23" s="818" t="s">
        <v>920</v>
      </c>
      <c r="L23" s="820">
        <f t="shared" si="0"/>
        <v>4.52</v>
      </c>
      <c r="M23" s="827">
        <v>3.84</v>
      </c>
      <c r="N23" s="827"/>
      <c r="O23" s="827"/>
      <c r="P23" s="827"/>
      <c r="Q23" s="827"/>
      <c r="R23" s="827"/>
      <c r="S23" s="827">
        <v>0.68</v>
      </c>
      <c r="T23" s="827"/>
      <c r="U23" s="828"/>
      <c r="V23" s="53"/>
    </row>
    <row r="24" spans="1:22" ht="48.75">
      <c r="A24" s="823">
        <v>16</v>
      </c>
      <c r="B24" s="824">
        <v>23</v>
      </c>
      <c r="C24" s="818" t="s">
        <v>431</v>
      </c>
      <c r="D24" s="825">
        <v>1</v>
      </c>
      <c r="E24" s="817" t="s">
        <v>405</v>
      </c>
      <c r="F24" s="818" t="s">
        <v>119</v>
      </c>
      <c r="G24" s="816" t="s">
        <v>1405</v>
      </c>
      <c r="H24" s="819" t="s">
        <v>914</v>
      </c>
      <c r="I24" s="818" t="s">
        <v>912</v>
      </c>
      <c r="J24" s="818" t="s">
        <v>913</v>
      </c>
      <c r="K24" s="818" t="s">
        <v>1415</v>
      </c>
      <c r="L24" s="820">
        <f t="shared" si="0"/>
        <v>7.54</v>
      </c>
      <c r="M24" s="827">
        <v>6.4</v>
      </c>
      <c r="N24" s="827"/>
      <c r="O24" s="827"/>
      <c r="P24" s="827"/>
      <c r="Q24" s="827"/>
      <c r="R24" s="827">
        <v>1.14</v>
      </c>
      <c r="S24" s="827"/>
      <c r="T24" s="827"/>
      <c r="U24" s="828"/>
      <c r="V24" s="53"/>
    </row>
    <row r="25" spans="1:22" ht="48.75">
      <c r="A25" s="823">
        <v>17</v>
      </c>
      <c r="B25" s="824">
        <v>34</v>
      </c>
      <c r="C25" s="818" t="s">
        <v>925</v>
      </c>
      <c r="D25" s="825">
        <v>1</v>
      </c>
      <c r="E25" s="817" t="s">
        <v>405</v>
      </c>
      <c r="F25" s="818" t="s">
        <v>114</v>
      </c>
      <c r="G25" s="818" t="s">
        <v>1405</v>
      </c>
      <c r="H25" s="819" t="s">
        <v>914</v>
      </c>
      <c r="I25" s="818" t="s">
        <v>912</v>
      </c>
      <c r="J25" s="818" t="s">
        <v>913</v>
      </c>
      <c r="K25" s="818" t="s">
        <v>1415</v>
      </c>
      <c r="L25" s="827">
        <f t="shared" si="0"/>
        <v>7.54</v>
      </c>
      <c r="M25" s="827">
        <v>6.4</v>
      </c>
      <c r="N25" s="827"/>
      <c r="O25" s="827"/>
      <c r="P25" s="827"/>
      <c r="Q25" s="827"/>
      <c r="R25" s="827">
        <v>1.14</v>
      </c>
      <c r="S25" s="827"/>
      <c r="T25" s="827"/>
      <c r="U25" s="828"/>
      <c r="V25" s="53"/>
    </row>
    <row r="26" spans="1:22" ht="48.75">
      <c r="A26" s="823">
        <v>18</v>
      </c>
      <c r="B26" s="824">
        <v>34</v>
      </c>
      <c r="C26" s="818" t="s">
        <v>1416</v>
      </c>
      <c r="D26" s="825">
        <v>1</v>
      </c>
      <c r="E26" s="817" t="s">
        <v>405</v>
      </c>
      <c r="F26" s="818" t="s">
        <v>118</v>
      </c>
      <c r="G26" s="818" t="s">
        <v>1405</v>
      </c>
      <c r="H26" s="819" t="s">
        <v>919</v>
      </c>
      <c r="I26" s="818" t="s">
        <v>912</v>
      </c>
      <c r="J26" s="818" t="s">
        <v>913</v>
      </c>
      <c r="K26" s="818" t="s">
        <v>920</v>
      </c>
      <c r="L26" s="827">
        <f>M26+N26+O26+P26+Q26+R26+S26+T26+U26+V26</f>
        <v>7.54</v>
      </c>
      <c r="M26" s="827">
        <v>6.4</v>
      </c>
      <c r="N26" s="827"/>
      <c r="O26" s="827"/>
      <c r="P26" s="827"/>
      <c r="Q26" s="827"/>
      <c r="R26" s="827"/>
      <c r="S26" s="827">
        <v>1.14</v>
      </c>
      <c r="T26" s="827"/>
      <c r="U26" s="828"/>
      <c r="V26" s="53"/>
    </row>
    <row r="27" spans="1:22" ht="48.75">
      <c r="A27" s="823">
        <v>19</v>
      </c>
      <c r="B27" s="824">
        <v>35</v>
      </c>
      <c r="C27" s="818" t="s">
        <v>140</v>
      </c>
      <c r="D27" s="833">
        <v>0.8</v>
      </c>
      <c r="E27" s="817" t="s">
        <v>405</v>
      </c>
      <c r="F27" s="818" t="s">
        <v>118</v>
      </c>
      <c r="G27" s="816" t="s">
        <v>1405</v>
      </c>
      <c r="H27" s="819" t="s">
        <v>919</v>
      </c>
      <c r="I27" s="818" t="s">
        <v>912</v>
      </c>
      <c r="J27" s="818" t="s">
        <v>913</v>
      </c>
      <c r="K27" s="818" t="s">
        <v>920</v>
      </c>
      <c r="L27" s="820">
        <f>M27+N27+O27+P27+Q27+R27+S27+T27+U27+V27</f>
        <v>6.03</v>
      </c>
      <c r="M27" s="827">
        <v>5.12</v>
      </c>
      <c r="N27" s="827"/>
      <c r="O27" s="827"/>
      <c r="P27" s="827"/>
      <c r="Q27" s="827"/>
      <c r="R27" s="827"/>
      <c r="S27" s="827">
        <v>0.91</v>
      </c>
      <c r="T27" s="827"/>
      <c r="U27" s="828"/>
      <c r="V27" s="53"/>
    </row>
    <row r="28" spans="1:22" ht="48.75">
      <c r="A28" s="823">
        <v>20</v>
      </c>
      <c r="B28" s="824">
        <v>35</v>
      </c>
      <c r="C28" s="818" t="s">
        <v>132</v>
      </c>
      <c r="D28" s="833">
        <v>0.9</v>
      </c>
      <c r="E28" s="817" t="s">
        <v>405</v>
      </c>
      <c r="F28" s="818" t="s">
        <v>114</v>
      </c>
      <c r="G28" s="816" t="s">
        <v>1405</v>
      </c>
      <c r="H28" s="819" t="s">
        <v>914</v>
      </c>
      <c r="I28" s="818" t="s">
        <v>912</v>
      </c>
      <c r="J28" s="818" t="s">
        <v>913</v>
      </c>
      <c r="K28" s="818" t="s">
        <v>1415</v>
      </c>
      <c r="L28" s="820">
        <f>M28+N28+O28+P28+Q28+R28+S28+T28+U28+V28</f>
        <v>6.79</v>
      </c>
      <c r="M28" s="827">
        <v>5.76</v>
      </c>
      <c r="N28" s="827"/>
      <c r="O28" s="827"/>
      <c r="P28" s="827"/>
      <c r="Q28" s="827"/>
      <c r="R28" s="827">
        <v>1.03</v>
      </c>
      <c r="S28" s="827"/>
      <c r="T28" s="827"/>
      <c r="U28" s="828"/>
      <c r="V28" s="53"/>
    </row>
    <row r="29" spans="1:22" ht="29.25">
      <c r="A29" s="823">
        <v>21</v>
      </c>
      <c r="B29" s="824">
        <v>41</v>
      </c>
      <c r="C29" s="818" t="s">
        <v>1417</v>
      </c>
      <c r="D29" s="825">
        <v>0.8</v>
      </c>
      <c r="E29" s="817" t="s">
        <v>286</v>
      </c>
      <c r="F29" s="818" t="s">
        <v>122</v>
      </c>
      <c r="G29" s="816" t="s">
        <v>1405</v>
      </c>
      <c r="H29" s="857" t="s">
        <v>958</v>
      </c>
      <c r="I29" s="815" t="s">
        <v>912</v>
      </c>
      <c r="J29" s="857" t="s">
        <v>913</v>
      </c>
      <c r="K29" s="857" t="s">
        <v>959</v>
      </c>
      <c r="L29" s="820">
        <f>M29+N29+O29+P29+Q29+R29+S29+T29+U29+V29</f>
        <v>2.91</v>
      </c>
      <c r="M29" s="827"/>
      <c r="N29" s="827"/>
      <c r="O29" s="827"/>
      <c r="P29" s="827"/>
      <c r="Q29" s="827">
        <v>2.91</v>
      </c>
      <c r="R29" s="827"/>
      <c r="S29" s="827"/>
      <c r="T29" s="827"/>
      <c r="U29" s="828"/>
      <c r="V29" s="53"/>
    </row>
    <row r="30" spans="1:22" ht="24">
      <c r="A30" s="2120" t="s">
        <v>394</v>
      </c>
      <c r="B30" s="2121"/>
      <c r="C30" s="2122"/>
      <c r="D30" s="825">
        <f>D29+D28+D27+D26+D25+D24+D23+D22+D21+D20+D19+D18+D17+D16+D15+D14+D13+D12+D11+D10+D9</f>
        <v>16.6</v>
      </c>
      <c r="E30" s="817"/>
      <c r="F30" s="818"/>
      <c r="G30" s="818"/>
      <c r="H30" s="817"/>
      <c r="I30" s="818"/>
      <c r="J30" s="818"/>
      <c r="K30" s="818"/>
      <c r="L30" s="820">
        <f>M30+N30+O30+P30+Q30+R30+S30+T30+U30+V30</f>
        <v>117.21000000000002</v>
      </c>
      <c r="M30" s="827">
        <f aca="true" t="shared" si="1" ref="M30:V30">M9+M10+M11+M12+M13+M14+M15+M16+M17+M18+M19+M20+M21+M22+M23+M24+M25+M26+M27+M28+M29</f>
        <v>89.68000000000002</v>
      </c>
      <c r="N30" s="827">
        <f t="shared" si="1"/>
        <v>13.56</v>
      </c>
      <c r="O30" s="827">
        <f t="shared" si="1"/>
        <v>0</v>
      </c>
      <c r="P30" s="827">
        <f t="shared" si="1"/>
        <v>0</v>
      </c>
      <c r="Q30" s="827">
        <f t="shared" si="1"/>
        <v>2.91</v>
      </c>
      <c r="R30" s="827">
        <f t="shared" si="1"/>
        <v>3.3099999999999996</v>
      </c>
      <c r="S30" s="827">
        <f t="shared" si="1"/>
        <v>4.33</v>
      </c>
      <c r="T30" s="827">
        <f t="shared" si="1"/>
        <v>3.42</v>
      </c>
      <c r="U30" s="827">
        <f t="shared" si="1"/>
        <v>0</v>
      </c>
      <c r="V30" s="827">
        <f t="shared" si="1"/>
        <v>0</v>
      </c>
    </row>
    <row r="31" spans="1:22" ht="18">
      <c r="A31" s="535" t="s">
        <v>923</v>
      </c>
      <c r="B31" s="535"/>
      <c r="C31" s="535"/>
      <c r="D31" s="535"/>
      <c r="E31" s="535"/>
      <c r="F31" s="535"/>
      <c r="G31" s="535"/>
      <c r="H31" s="536"/>
      <c r="I31" s="535"/>
      <c r="J31" s="535"/>
      <c r="K31" s="535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8"/>
    </row>
    <row r="32" spans="1:22" ht="29.25">
      <c r="A32" s="815">
        <v>1</v>
      </c>
      <c r="B32" s="815">
        <v>8</v>
      </c>
      <c r="C32" s="816" t="s">
        <v>939</v>
      </c>
      <c r="D32" s="815">
        <v>0.1</v>
      </c>
      <c r="E32" s="817" t="s">
        <v>405</v>
      </c>
      <c r="F32" s="818" t="s">
        <v>119</v>
      </c>
      <c r="G32" s="816" t="s">
        <v>115</v>
      </c>
      <c r="H32" s="824"/>
      <c r="I32" s="818"/>
      <c r="J32" s="824"/>
      <c r="K32" s="818"/>
      <c r="L32" s="827"/>
      <c r="M32" s="827"/>
      <c r="N32" s="827"/>
      <c r="O32" s="827"/>
      <c r="P32" s="827"/>
      <c r="Q32" s="827"/>
      <c r="R32" s="827"/>
      <c r="S32" s="827"/>
      <c r="T32" s="827"/>
      <c r="U32" s="828"/>
      <c r="V32" s="53"/>
    </row>
    <row r="33" spans="1:22" ht="29.25">
      <c r="A33" s="823">
        <v>2</v>
      </c>
      <c r="B33" s="824">
        <v>14</v>
      </c>
      <c r="C33" s="818" t="s">
        <v>548</v>
      </c>
      <c r="D33" s="825">
        <v>0.6</v>
      </c>
      <c r="E33" s="817" t="s">
        <v>405</v>
      </c>
      <c r="F33" s="818" t="s">
        <v>116</v>
      </c>
      <c r="G33" s="816" t="s">
        <v>115</v>
      </c>
      <c r="H33" s="824"/>
      <c r="I33" s="818"/>
      <c r="J33" s="824"/>
      <c r="K33" s="818"/>
      <c r="L33" s="827"/>
      <c r="M33" s="827"/>
      <c r="N33" s="827"/>
      <c r="O33" s="827"/>
      <c r="P33" s="827"/>
      <c r="Q33" s="827"/>
      <c r="R33" s="827"/>
      <c r="S33" s="827"/>
      <c r="T33" s="827"/>
      <c r="U33" s="828"/>
      <c r="V33" s="53"/>
    </row>
    <row r="34" spans="1:22" ht="29.25">
      <c r="A34" s="823">
        <v>3</v>
      </c>
      <c r="B34" s="824">
        <v>19</v>
      </c>
      <c r="C34" s="818" t="s">
        <v>1418</v>
      </c>
      <c r="D34" s="825">
        <v>1.1</v>
      </c>
      <c r="E34" s="817" t="s">
        <v>405</v>
      </c>
      <c r="F34" s="818" t="s">
        <v>119</v>
      </c>
      <c r="G34" s="816" t="s">
        <v>115</v>
      </c>
      <c r="H34" s="817"/>
      <c r="I34" s="818"/>
      <c r="J34" s="833"/>
      <c r="K34" s="818"/>
      <c r="L34" s="827"/>
      <c r="M34" s="827"/>
      <c r="N34" s="827"/>
      <c r="O34" s="827"/>
      <c r="P34" s="827"/>
      <c r="Q34" s="827"/>
      <c r="R34" s="827"/>
      <c r="S34" s="827"/>
      <c r="T34" s="827"/>
      <c r="U34" s="828"/>
      <c r="V34" s="53"/>
    </row>
    <row r="35" spans="1:22" ht="29.25">
      <c r="A35" s="823">
        <v>4</v>
      </c>
      <c r="B35" s="824">
        <v>19</v>
      </c>
      <c r="C35" s="818" t="s">
        <v>543</v>
      </c>
      <c r="D35" s="825">
        <v>0.1</v>
      </c>
      <c r="E35" s="817" t="s">
        <v>405</v>
      </c>
      <c r="F35" s="818" t="s">
        <v>118</v>
      </c>
      <c r="G35" s="816" t="s">
        <v>115</v>
      </c>
      <c r="H35" s="817"/>
      <c r="I35" s="818"/>
      <c r="J35" s="818"/>
      <c r="K35" s="818"/>
      <c r="L35" s="827"/>
      <c r="M35" s="827"/>
      <c r="N35" s="827"/>
      <c r="O35" s="827"/>
      <c r="P35" s="827"/>
      <c r="Q35" s="827"/>
      <c r="R35" s="827"/>
      <c r="S35" s="827"/>
      <c r="T35" s="827"/>
      <c r="U35" s="828"/>
      <c r="V35" s="53"/>
    </row>
    <row r="36" spans="1:22" ht="24">
      <c r="A36" s="2136" t="s">
        <v>394</v>
      </c>
      <c r="B36" s="2136"/>
      <c r="C36" s="2136"/>
      <c r="D36" s="1246">
        <f>D35+D34+D33+D32</f>
        <v>1.9000000000000004</v>
      </c>
      <c r="E36" s="818"/>
      <c r="F36" s="818"/>
      <c r="G36" s="818"/>
      <c r="H36" s="817"/>
      <c r="I36" s="834"/>
      <c r="J36" s="834"/>
      <c r="K36" s="834"/>
      <c r="L36" s="835"/>
      <c r="M36" s="835"/>
      <c r="N36" s="835"/>
      <c r="O36" s="835"/>
      <c r="P36" s="835"/>
      <c r="Q36" s="835"/>
      <c r="R36" s="835"/>
      <c r="S36" s="835"/>
      <c r="T36" s="835"/>
      <c r="U36" s="53"/>
      <c r="V36" s="53"/>
    </row>
    <row r="37" spans="1:22" ht="18" thickBot="1">
      <c r="A37" s="2135" t="s">
        <v>312</v>
      </c>
      <c r="B37" s="2135"/>
      <c r="C37" s="2135"/>
      <c r="D37" s="542">
        <f>D36+D30</f>
        <v>18.5</v>
      </c>
      <c r="E37" s="543"/>
      <c r="F37" s="543"/>
      <c r="G37" s="543"/>
      <c r="H37" s="544"/>
      <c r="I37" s="539"/>
      <c r="J37" s="539"/>
      <c r="K37" s="539"/>
      <c r="L37" s="545"/>
      <c r="M37" s="545"/>
      <c r="N37" s="545"/>
      <c r="O37" s="545"/>
      <c r="P37" s="545"/>
      <c r="Q37" s="545"/>
      <c r="R37" s="545"/>
      <c r="S37" s="545"/>
      <c r="T37" s="545"/>
      <c r="U37" s="546"/>
      <c r="V37" s="546"/>
    </row>
    <row r="38" spans="1:22" ht="18" thickBot="1">
      <c r="A38" s="2132" t="s">
        <v>928</v>
      </c>
      <c r="B38" s="2133"/>
      <c r="C38" s="2133"/>
      <c r="D38" s="2133"/>
      <c r="E38" s="2133"/>
      <c r="F38" s="2133"/>
      <c r="G38" s="2133"/>
      <c r="H38" s="2133"/>
      <c r="I38" s="2133"/>
      <c r="J38" s="2133"/>
      <c r="K38" s="2133"/>
      <c r="L38" s="2133"/>
      <c r="M38" s="2133"/>
      <c r="N38" s="2133"/>
      <c r="O38" s="2133"/>
      <c r="P38" s="2133"/>
      <c r="Q38" s="2133"/>
      <c r="R38" s="2133"/>
      <c r="S38" s="2133"/>
      <c r="T38" s="2133"/>
      <c r="U38" s="2133"/>
      <c r="V38" s="2134"/>
    </row>
    <row r="39" spans="1:22" ht="29.25">
      <c r="A39" s="815">
        <v>1</v>
      </c>
      <c r="B39" s="815">
        <v>26</v>
      </c>
      <c r="C39" s="832" t="s">
        <v>1419</v>
      </c>
      <c r="D39" s="837">
        <v>0.9</v>
      </c>
      <c r="E39" s="832" t="s">
        <v>449</v>
      </c>
      <c r="F39" s="815" t="s">
        <v>150</v>
      </c>
      <c r="G39" s="816" t="s">
        <v>1405</v>
      </c>
      <c r="H39" s="857" t="s">
        <v>59</v>
      </c>
      <c r="I39" s="815" t="s">
        <v>912</v>
      </c>
      <c r="J39" s="857" t="s">
        <v>913</v>
      </c>
      <c r="K39" s="816" t="s">
        <v>470</v>
      </c>
      <c r="L39" s="820">
        <f aca="true" t="shared" si="2" ref="L39:L45">M39+N39+O39+P39+Q39+R39+S39+T39+U39+V39</f>
        <v>3</v>
      </c>
      <c r="M39" s="820"/>
      <c r="N39" s="820"/>
      <c r="O39" s="820">
        <v>3</v>
      </c>
      <c r="P39" s="820"/>
      <c r="Q39" s="820"/>
      <c r="R39" s="820"/>
      <c r="S39" s="820"/>
      <c r="T39" s="1533"/>
      <c r="U39" s="1534"/>
      <c r="V39" s="1534"/>
    </row>
    <row r="40" spans="1:22" ht="48.75">
      <c r="A40" s="815">
        <v>2</v>
      </c>
      <c r="B40" s="815">
        <v>27</v>
      </c>
      <c r="C40" s="832" t="s">
        <v>1420</v>
      </c>
      <c r="D40" s="837">
        <v>0.8</v>
      </c>
      <c r="E40" s="817" t="s">
        <v>405</v>
      </c>
      <c r="F40" s="818" t="s">
        <v>119</v>
      </c>
      <c r="G40" s="816" t="s">
        <v>1405</v>
      </c>
      <c r="H40" s="830" t="s">
        <v>916</v>
      </c>
      <c r="I40" s="824" t="s">
        <v>912</v>
      </c>
      <c r="J40" s="824" t="s">
        <v>913</v>
      </c>
      <c r="K40" s="824" t="s">
        <v>917</v>
      </c>
      <c r="L40" s="820">
        <f t="shared" si="2"/>
        <v>6.03</v>
      </c>
      <c r="M40" s="820">
        <v>5.12</v>
      </c>
      <c r="N40" s="820">
        <v>0.91</v>
      </c>
      <c r="O40" s="820"/>
      <c r="P40" s="820"/>
      <c r="Q40" s="820"/>
      <c r="R40" s="820"/>
      <c r="S40" s="820"/>
      <c r="T40" s="1533"/>
      <c r="U40" s="1534"/>
      <c r="V40" s="1534"/>
    </row>
    <row r="41" spans="1:22" ht="48.75">
      <c r="A41" s="815">
        <v>3</v>
      </c>
      <c r="B41" s="815">
        <v>28</v>
      </c>
      <c r="C41" s="832" t="s">
        <v>136</v>
      </c>
      <c r="D41" s="837">
        <v>1</v>
      </c>
      <c r="E41" s="817" t="s">
        <v>405</v>
      </c>
      <c r="F41" s="818" t="s">
        <v>119</v>
      </c>
      <c r="G41" s="816" t="s">
        <v>1405</v>
      </c>
      <c r="H41" s="819" t="s">
        <v>914</v>
      </c>
      <c r="I41" s="818" t="s">
        <v>912</v>
      </c>
      <c r="J41" s="818" t="s">
        <v>913</v>
      </c>
      <c r="K41" s="818" t="s">
        <v>1415</v>
      </c>
      <c r="L41" s="820">
        <f t="shared" si="2"/>
        <v>7.54</v>
      </c>
      <c r="M41" s="820">
        <v>6.4</v>
      </c>
      <c r="N41" s="820"/>
      <c r="O41" s="820"/>
      <c r="P41" s="820"/>
      <c r="Q41" s="820"/>
      <c r="R41" s="820">
        <v>1.14</v>
      </c>
      <c r="S41" s="820"/>
      <c r="T41" s="1533"/>
      <c r="U41" s="1534"/>
      <c r="V41" s="1534"/>
    </row>
    <row r="42" spans="1:22" ht="48.75">
      <c r="A42" s="815">
        <v>4</v>
      </c>
      <c r="B42" s="815">
        <v>28</v>
      </c>
      <c r="C42" s="832" t="s">
        <v>937</v>
      </c>
      <c r="D42" s="837">
        <v>0.9</v>
      </c>
      <c r="E42" s="817" t="s">
        <v>405</v>
      </c>
      <c r="F42" s="818" t="s">
        <v>119</v>
      </c>
      <c r="G42" s="816" t="s">
        <v>1405</v>
      </c>
      <c r="H42" s="819" t="s">
        <v>914</v>
      </c>
      <c r="I42" s="818" t="s">
        <v>912</v>
      </c>
      <c r="J42" s="818" t="s">
        <v>913</v>
      </c>
      <c r="K42" s="818" t="s">
        <v>1415</v>
      </c>
      <c r="L42" s="820">
        <f t="shared" si="2"/>
        <v>6.79</v>
      </c>
      <c r="M42" s="820">
        <v>5.76</v>
      </c>
      <c r="N42" s="820"/>
      <c r="O42" s="820"/>
      <c r="P42" s="820"/>
      <c r="Q42" s="820"/>
      <c r="R42" s="820">
        <v>1.03</v>
      </c>
      <c r="S42" s="820"/>
      <c r="T42" s="1533"/>
      <c r="U42" s="1534"/>
      <c r="V42" s="1534"/>
    </row>
    <row r="43" spans="1:22" ht="48.75">
      <c r="A43" s="815">
        <v>5</v>
      </c>
      <c r="B43" s="824">
        <v>30</v>
      </c>
      <c r="C43" s="818" t="s">
        <v>953</v>
      </c>
      <c r="D43" s="825">
        <v>1</v>
      </c>
      <c r="E43" s="817" t="s">
        <v>405</v>
      </c>
      <c r="F43" s="818" t="s">
        <v>119</v>
      </c>
      <c r="G43" s="816" t="s">
        <v>1405</v>
      </c>
      <c r="H43" s="830" t="s">
        <v>916</v>
      </c>
      <c r="I43" s="824" t="s">
        <v>912</v>
      </c>
      <c r="J43" s="824" t="s">
        <v>913</v>
      </c>
      <c r="K43" s="824" t="s">
        <v>917</v>
      </c>
      <c r="L43" s="820">
        <f t="shared" si="2"/>
        <v>7.54</v>
      </c>
      <c r="M43" s="820">
        <v>6.4</v>
      </c>
      <c r="N43" s="820">
        <v>1.14</v>
      </c>
      <c r="O43" s="820"/>
      <c r="P43" s="820"/>
      <c r="Q43" s="820"/>
      <c r="R43" s="820"/>
      <c r="S43" s="820"/>
      <c r="T43" s="1533"/>
      <c r="U43" s="1534"/>
      <c r="V43" s="1534"/>
    </row>
    <row r="44" spans="1:22" ht="48.75">
      <c r="A44" s="815">
        <v>6</v>
      </c>
      <c r="B44" s="824">
        <v>57</v>
      </c>
      <c r="C44" s="818" t="s">
        <v>1421</v>
      </c>
      <c r="D44" s="825">
        <v>1</v>
      </c>
      <c r="E44" s="817" t="s">
        <v>405</v>
      </c>
      <c r="F44" s="818" t="s">
        <v>119</v>
      </c>
      <c r="G44" s="816" t="s">
        <v>1405</v>
      </c>
      <c r="H44" s="819" t="s">
        <v>914</v>
      </c>
      <c r="I44" s="818" t="s">
        <v>912</v>
      </c>
      <c r="J44" s="818" t="s">
        <v>913</v>
      </c>
      <c r="K44" s="818" t="s">
        <v>1415</v>
      </c>
      <c r="L44" s="820">
        <f t="shared" si="2"/>
        <v>7.54</v>
      </c>
      <c r="M44" s="820">
        <v>6.4</v>
      </c>
      <c r="N44" s="820"/>
      <c r="O44" s="820"/>
      <c r="P44" s="820"/>
      <c r="Q44" s="820"/>
      <c r="R44" s="820">
        <v>1.14</v>
      </c>
      <c r="S44" s="838"/>
      <c r="T44" s="1535"/>
      <c r="U44" s="1534"/>
      <c r="V44" s="1534"/>
    </row>
    <row r="45" spans="1:22" ht="48.75">
      <c r="A45" s="824">
        <v>7</v>
      </c>
      <c r="B45" s="824">
        <v>60</v>
      </c>
      <c r="C45" s="817" t="s">
        <v>549</v>
      </c>
      <c r="D45" s="825">
        <v>1</v>
      </c>
      <c r="E45" s="817" t="s">
        <v>405</v>
      </c>
      <c r="F45" s="818" t="s">
        <v>114</v>
      </c>
      <c r="G45" s="816" t="s">
        <v>1405</v>
      </c>
      <c r="H45" s="819" t="s">
        <v>914</v>
      </c>
      <c r="I45" s="818" t="s">
        <v>912</v>
      </c>
      <c r="J45" s="818" t="s">
        <v>913</v>
      </c>
      <c r="K45" s="818" t="s">
        <v>1415</v>
      </c>
      <c r="L45" s="820">
        <f t="shared" si="2"/>
        <v>7.54</v>
      </c>
      <c r="M45" s="820">
        <v>6.4</v>
      </c>
      <c r="N45" s="820"/>
      <c r="O45" s="820"/>
      <c r="P45" s="820"/>
      <c r="Q45" s="820"/>
      <c r="R45" s="820">
        <v>1.14</v>
      </c>
      <c r="S45" s="827"/>
      <c r="T45" s="1534"/>
      <c r="U45" s="1534"/>
      <c r="V45" s="1534"/>
    </row>
    <row r="46" spans="1:22" ht="24">
      <c r="A46" s="2162" t="s">
        <v>394</v>
      </c>
      <c r="B46" s="2162"/>
      <c r="C46" s="2162"/>
      <c r="D46" s="1246">
        <f>D45+D44+D43+D42+D41+D40+D39</f>
        <v>6.6000000000000005</v>
      </c>
      <c r="E46" s="824"/>
      <c r="F46" s="824"/>
      <c r="G46" s="824"/>
      <c r="H46" s="824"/>
      <c r="I46" s="824"/>
      <c r="J46" s="824"/>
      <c r="K46" s="824"/>
      <c r="L46" s="827">
        <f>M46+N46+O46+P46+Q46+R46+S46+T46+U46+V46</f>
        <v>45.97999999999999</v>
      </c>
      <c r="M46" s="827">
        <f>M39+M40+M41+M42+M43+M44+M45</f>
        <v>36.48</v>
      </c>
      <c r="N46" s="827">
        <f aca="true" t="shared" si="3" ref="N46:V46">N39+N40+N41+N42+N43+N44+N45</f>
        <v>2.05</v>
      </c>
      <c r="O46" s="827">
        <f t="shared" si="3"/>
        <v>3</v>
      </c>
      <c r="P46" s="827">
        <f t="shared" si="3"/>
        <v>0</v>
      </c>
      <c r="Q46" s="827">
        <f t="shared" si="3"/>
        <v>0</v>
      </c>
      <c r="R46" s="827">
        <f t="shared" si="3"/>
        <v>4.449999999999999</v>
      </c>
      <c r="S46" s="827">
        <f t="shared" si="3"/>
        <v>0</v>
      </c>
      <c r="T46" s="827">
        <f t="shared" si="3"/>
        <v>0</v>
      </c>
      <c r="U46" s="827">
        <f t="shared" si="3"/>
        <v>0</v>
      </c>
      <c r="V46" s="827">
        <f t="shared" si="3"/>
        <v>0</v>
      </c>
    </row>
    <row r="47" spans="1:22" ht="18">
      <c r="A47" s="533" t="s">
        <v>923</v>
      </c>
      <c r="B47" s="533"/>
      <c r="C47" s="533"/>
      <c r="D47" s="533"/>
      <c r="E47" s="533"/>
      <c r="F47" s="533"/>
      <c r="G47" s="533"/>
      <c r="H47" s="533"/>
      <c r="I47" s="533"/>
      <c r="J47" s="533"/>
      <c r="K47" s="549"/>
      <c r="L47" s="529"/>
      <c r="M47" s="529"/>
      <c r="N47" s="529"/>
      <c r="O47" s="529"/>
      <c r="P47" s="529"/>
      <c r="Q47" s="529"/>
      <c r="R47" s="529"/>
      <c r="S47" s="529"/>
      <c r="T47" s="531"/>
      <c r="U47" s="531"/>
      <c r="V47" s="531"/>
    </row>
    <row r="48" spans="1:22" ht="29.25">
      <c r="A48" s="826">
        <v>1</v>
      </c>
      <c r="B48" s="815">
        <v>59</v>
      </c>
      <c r="C48" s="832" t="s">
        <v>135</v>
      </c>
      <c r="D48" s="837">
        <v>1.8</v>
      </c>
      <c r="E48" s="817" t="s">
        <v>405</v>
      </c>
      <c r="F48" s="818" t="s">
        <v>119</v>
      </c>
      <c r="G48" s="816" t="s">
        <v>115</v>
      </c>
      <c r="H48" s="834"/>
      <c r="I48" s="533"/>
      <c r="J48" s="533"/>
      <c r="K48" s="549"/>
      <c r="L48" s="529"/>
      <c r="M48" s="529"/>
      <c r="N48" s="529"/>
      <c r="O48" s="529"/>
      <c r="P48" s="529"/>
      <c r="Q48" s="529"/>
      <c r="R48" s="529"/>
      <c r="S48" s="529"/>
      <c r="T48" s="531"/>
      <c r="U48" s="531"/>
      <c r="V48" s="531"/>
    </row>
    <row r="49" spans="1:22" ht="29.25">
      <c r="A49" s="834">
        <v>2</v>
      </c>
      <c r="B49" s="815">
        <v>59</v>
      </c>
      <c r="C49" s="832" t="s">
        <v>549</v>
      </c>
      <c r="D49" s="837">
        <v>0.3</v>
      </c>
      <c r="E49" s="817" t="s">
        <v>405</v>
      </c>
      <c r="F49" s="818" t="s">
        <v>114</v>
      </c>
      <c r="G49" s="816" t="s">
        <v>115</v>
      </c>
      <c r="H49" s="834"/>
      <c r="I49" s="533"/>
      <c r="J49" s="533"/>
      <c r="K49" s="549"/>
      <c r="L49" s="529"/>
      <c r="M49" s="529"/>
      <c r="N49" s="529"/>
      <c r="O49" s="529"/>
      <c r="P49" s="529"/>
      <c r="Q49" s="529"/>
      <c r="R49" s="529"/>
      <c r="S49" s="529"/>
      <c r="T49" s="531"/>
      <c r="U49" s="531"/>
      <c r="V49" s="531"/>
    </row>
    <row r="50" spans="1:22" ht="29.25">
      <c r="A50" s="834">
        <v>3</v>
      </c>
      <c r="B50" s="815">
        <v>59</v>
      </c>
      <c r="C50" s="832" t="s">
        <v>560</v>
      </c>
      <c r="D50" s="837">
        <v>0.3</v>
      </c>
      <c r="E50" s="817" t="s">
        <v>405</v>
      </c>
      <c r="F50" s="818" t="s">
        <v>114</v>
      </c>
      <c r="G50" s="816" t="s">
        <v>115</v>
      </c>
      <c r="H50" s="834"/>
      <c r="I50" s="533"/>
      <c r="J50" s="533"/>
      <c r="K50" s="549"/>
      <c r="L50" s="529"/>
      <c r="M50" s="529"/>
      <c r="N50" s="529"/>
      <c r="O50" s="529"/>
      <c r="P50" s="529"/>
      <c r="Q50" s="529"/>
      <c r="R50" s="529"/>
      <c r="S50" s="529"/>
      <c r="T50" s="531"/>
      <c r="U50" s="531"/>
      <c r="V50" s="531"/>
    </row>
    <row r="51" spans="1:22" ht="29.25">
      <c r="A51" s="834">
        <v>4</v>
      </c>
      <c r="B51" s="815">
        <v>60</v>
      </c>
      <c r="C51" s="832" t="s">
        <v>431</v>
      </c>
      <c r="D51" s="837">
        <v>0.6</v>
      </c>
      <c r="E51" s="817" t="s">
        <v>405</v>
      </c>
      <c r="F51" s="818" t="s">
        <v>119</v>
      </c>
      <c r="G51" s="816" t="s">
        <v>115</v>
      </c>
      <c r="H51" s="834"/>
      <c r="I51" s="533"/>
      <c r="J51" s="533"/>
      <c r="K51" s="549"/>
      <c r="L51" s="529"/>
      <c r="M51" s="529"/>
      <c r="N51" s="529"/>
      <c r="O51" s="529"/>
      <c r="P51" s="529"/>
      <c r="Q51" s="529"/>
      <c r="R51" s="529"/>
      <c r="S51" s="529"/>
      <c r="T51" s="531"/>
      <c r="U51" s="531"/>
      <c r="V51" s="531"/>
    </row>
    <row r="52" spans="1:22" ht="22.5">
      <c r="A52" s="2139" t="s">
        <v>394</v>
      </c>
      <c r="B52" s="2139"/>
      <c r="C52" s="2139"/>
      <c r="D52" s="1247">
        <f>D51+D50+D49+D48</f>
        <v>3</v>
      </c>
      <c r="E52" s="834"/>
      <c r="F52" s="834"/>
      <c r="G52" s="834"/>
      <c r="H52" s="834"/>
      <c r="I52" s="834"/>
      <c r="J52" s="834"/>
      <c r="K52" s="839"/>
      <c r="L52" s="835"/>
      <c r="M52" s="835"/>
      <c r="N52" s="835"/>
      <c r="O52" s="835"/>
      <c r="P52" s="835"/>
      <c r="Q52" s="835"/>
      <c r="R52" s="835"/>
      <c r="S52" s="835"/>
      <c r="T52" s="53"/>
      <c r="U52" s="53"/>
      <c r="V52" s="53"/>
    </row>
    <row r="53" spans="1:22" ht="18" thickBot="1">
      <c r="A53" s="2131" t="s">
        <v>312</v>
      </c>
      <c r="B53" s="2131"/>
      <c r="C53" s="2131"/>
      <c r="D53" s="542">
        <f>D46+D52</f>
        <v>9.600000000000001</v>
      </c>
      <c r="E53" s="539"/>
      <c r="F53" s="539"/>
      <c r="G53" s="539"/>
      <c r="H53" s="550"/>
      <c r="I53" s="539"/>
      <c r="J53" s="539"/>
      <c r="K53" s="550"/>
      <c r="L53" s="545"/>
      <c r="M53" s="545"/>
      <c r="N53" s="545"/>
      <c r="O53" s="545"/>
      <c r="P53" s="545"/>
      <c r="Q53" s="545"/>
      <c r="R53" s="545"/>
      <c r="S53" s="545"/>
      <c r="T53" s="546"/>
      <c r="U53" s="551"/>
      <c r="V53" s="552"/>
    </row>
    <row r="54" spans="1:22" ht="18" thickBot="1">
      <c r="A54" s="2137" t="s">
        <v>933</v>
      </c>
      <c r="B54" s="2138"/>
      <c r="C54" s="2138"/>
      <c r="D54" s="2138"/>
      <c r="E54" s="2138"/>
      <c r="F54" s="2138"/>
      <c r="G54" s="2138"/>
      <c r="H54" s="2138"/>
      <c r="I54" s="2138"/>
      <c r="J54" s="2138"/>
      <c r="K54" s="2138"/>
      <c r="L54" s="2138"/>
      <c r="M54" s="2138"/>
      <c r="N54" s="2138"/>
      <c r="O54" s="2138"/>
      <c r="P54" s="2138"/>
      <c r="Q54" s="2138"/>
      <c r="R54" s="2138"/>
      <c r="S54" s="2138"/>
      <c r="T54" s="2138"/>
      <c r="U54" s="2138"/>
      <c r="V54" s="2134"/>
    </row>
    <row r="55" spans="1:22" ht="29.25">
      <c r="A55" s="826">
        <v>1</v>
      </c>
      <c r="B55" s="826">
        <v>64</v>
      </c>
      <c r="C55" s="841" t="s">
        <v>948</v>
      </c>
      <c r="D55" s="841" t="s">
        <v>1422</v>
      </c>
      <c r="E55" s="817" t="s">
        <v>286</v>
      </c>
      <c r="F55" s="818" t="s">
        <v>122</v>
      </c>
      <c r="G55" s="816" t="s">
        <v>1405</v>
      </c>
      <c r="H55" s="857" t="s">
        <v>958</v>
      </c>
      <c r="I55" s="815" t="s">
        <v>912</v>
      </c>
      <c r="J55" s="857" t="s">
        <v>913</v>
      </c>
      <c r="K55" s="857" t="s">
        <v>959</v>
      </c>
      <c r="L55" s="836">
        <f aca="true" t="shared" si="4" ref="L55:L64">M55+N55+O55+P55+Q55+R55+S55+T55+U55+V55</f>
        <v>2.96</v>
      </c>
      <c r="M55" s="836"/>
      <c r="N55" s="836"/>
      <c r="O55" s="836"/>
      <c r="P55" s="836"/>
      <c r="Q55" s="836">
        <v>2.96</v>
      </c>
      <c r="R55" s="836"/>
      <c r="S55" s="836"/>
      <c r="T55" s="332"/>
      <c r="U55" s="332"/>
      <c r="V55" s="332"/>
    </row>
    <row r="56" spans="1:22" ht="48.75">
      <c r="A56" s="834">
        <v>2</v>
      </c>
      <c r="B56" s="826">
        <v>65</v>
      </c>
      <c r="C56" s="841" t="s">
        <v>427</v>
      </c>
      <c r="D56" s="841" t="s">
        <v>1423</v>
      </c>
      <c r="E56" s="817" t="s">
        <v>405</v>
      </c>
      <c r="F56" s="818" t="s">
        <v>119</v>
      </c>
      <c r="G56" s="816" t="s">
        <v>1405</v>
      </c>
      <c r="H56" s="819" t="s">
        <v>1424</v>
      </c>
      <c r="I56" s="831" t="s">
        <v>912</v>
      </c>
      <c r="J56" s="831" t="s">
        <v>913</v>
      </c>
      <c r="K56" s="832" t="s">
        <v>1425</v>
      </c>
      <c r="L56" s="836">
        <f t="shared" si="4"/>
        <v>4.29</v>
      </c>
      <c r="M56" s="835">
        <v>3.2</v>
      </c>
      <c r="N56" s="835"/>
      <c r="O56" s="835"/>
      <c r="P56" s="835"/>
      <c r="Q56" s="835">
        <v>1.09</v>
      </c>
      <c r="R56" s="835"/>
      <c r="S56" s="835"/>
      <c r="T56" s="53"/>
      <c r="U56" s="53"/>
      <c r="V56" s="53"/>
    </row>
    <row r="57" spans="1:22" ht="48.75">
      <c r="A57" s="834">
        <v>3</v>
      </c>
      <c r="B57" s="826">
        <v>67</v>
      </c>
      <c r="C57" s="841" t="s">
        <v>930</v>
      </c>
      <c r="D57" s="841" t="s">
        <v>1426</v>
      </c>
      <c r="E57" s="817" t="s">
        <v>405</v>
      </c>
      <c r="F57" s="818" t="s">
        <v>116</v>
      </c>
      <c r="G57" s="816" t="s">
        <v>1405</v>
      </c>
      <c r="H57" s="830" t="s">
        <v>1407</v>
      </c>
      <c r="I57" s="824" t="s">
        <v>912</v>
      </c>
      <c r="J57" s="824" t="s">
        <v>913</v>
      </c>
      <c r="K57" s="827" t="s">
        <v>1408</v>
      </c>
      <c r="L57" s="836">
        <f t="shared" si="4"/>
        <v>6.380000000000001</v>
      </c>
      <c r="M57" s="835">
        <v>4.32</v>
      </c>
      <c r="N57" s="835">
        <v>1.03</v>
      </c>
      <c r="O57" s="835"/>
      <c r="P57" s="835"/>
      <c r="Q57" s="835"/>
      <c r="R57" s="835"/>
      <c r="S57" s="835"/>
      <c r="T57" s="835">
        <v>1.03</v>
      </c>
      <c r="U57" s="53"/>
      <c r="V57" s="53"/>
    </row>
    <row r="58" spans="1:22" ht="29.25">
      <c r="A58" s="834">
        <v>4</v>
      </c>
      <c r="B58" s="826">
        <v>68</v>
      </c>
      <c r="C58" s="841" t="s">
        <v>552</v>
      </c>
      <c r="D58" s="841" t="s">
        <v>1427</v>
      </c>
      <c r="E58" s="834" t="s">
        <v>449</v>
      </c>
      <c r="F58" s="815" t="s">
        <v>150</v>
      </c>
      <c r="G58" s="816" t="s">
        <v>1405</v>
      </c>
      <c r="H58" s="831" t="s">
        <v>59</v>
      </c>
      <c r="I58" s="824" t="s">
        <v>1428</v>
      </c>
      <c r="J58" s="824" t="s">
        <v>913</v>
      </c>
      <c r="K58" s="831" t="s">
        <v>470</v>
      </c>
      <c r="L58" s="836">
        <f t="shared" si="4"/>
        <v>2</v>
      </c>
      <c r="M58" s="835"/>
      <c r="N58" s="835"/>
      <c r="O58" s="835">
        <v>2</v>
      </c>
      <c r="P58" s="835"/>
      <c r="Q58" s="835"/>
      <c r="R58" s="835"/>
      <c r="S58" s="835"/>
      <c r="T58" s="53"/>
      <c r="U58" s="53"/>
      <c r="V58" s="53"/>
    </row>
    <row r="59" spans="1:22" ht="29.25">
      <c r="A59" s="824">
        <v>5</v>
      </c>
      <c r="B59" s="826">
        <v>69</v>
      </c>
      <c r="C59" s="841" t="s">
        <v>531</v>
      </c>
      <c r="D59" s="841" t="s">
        <v>1429</v>
      </c>
      <c r="E59" s="834" t="s">
        <v>449</v>
      </c>
      <c r="F59" s="815" t="s">
        <v>150</v>
      </c>
      <c r="G59" s="816" t="s">
        <v>1405</v>
      </c>
      <c r="H59" s="831" t="s">
        <v>59</v>
      </c>
      <c r="I59" s="824" t="s">
        <v>1428</v>
      </c>
      <c r="J59" s="824" t="s">
        <v>913</v>
      </c>
      <c r="K59" s="831" t="s">
        <v>470</v>
      </c>
      <c r="L59" s="836">
        <f t="shared" si="4"/>
        <v>1</v>
      </c>
      <c r="M59" s="835"/>
      <c r="N59" s="835"/>
      <c r="O59" s="835">
        <v>1</v>
      </c>
      <c r="P59" s="835"/>
      <c r="Q59" s="835"/>
      <c r="R59" s="835"/>
      <c r="S59" s="835"/>
      <c r="T59" s="53"/>
      <c r="U59" s="53"/>
      <c r="V59" s="53"/>
    </row>
    <row r="60" spans="1:22" ht="48.75">
      <c r="A60" s="824">
        <v>6</v>
      </c>
      <c r="B60" s="826">
        <v>69</v>
      </c>
      <c r="C60" s="841" t="s">
        <v>944</v>
      </c>
      <c r="D60" s="841" t="s">
        <v>1426</v>
      </c>
      <c r="E60" s="817" t="s">
        <v>405</v>
      </c>
      <c r="F60" s="818" t="s">
        <v>116</v>
      </c>
      <c r="G60" s="816" t="s">
        <v>1405</v>
      </c>
      <c r="H60" s="819" t="s">
        <v>1430</v>
      </c>
      <c r="I60" s="818" t="s">
        <v>912</v>
      </c>
      <c r="J60" s="818" t="s">
        <v>913</v>
      </c>
      <c r="K60" s="818" t="s">
        <v>1431</v>
      </c>
      <c r="L60" s="836">
        <f t="shared" si="4"/>
        <v>6.48</v>
      </c>
      <c r="M60" s="835">
        <v>5.04</v>
      </c>
      <c r="N60" s="835"/>
      <c r="O60" s="835"/>
      <c r="P60" s="835"/>
      <c r="Q60" s="835">
        <v>0.2</v>
      </c>
      <c r="R60" s="835"/>
      <c r="S60" s="835"/>
      <c r="T60" s="835">
        <v>0.16</v>
      </c>
      <c r="U60" s="835">
        <v>1.08</v>
      </c>
      <c r="V60" s="53"/>
    </row>
    <row r="61" spans="1:22" ht="48.75">
      <c r="A61" s="824">
        <v>7</v>
      </c>
      <c r="B61" s="826">
        <v>69</v>
      </c>
      <c r="C61" s="841" t="s">
        <v>436</v>
      </c>
      <c r="D61" s="841" t="s">
        <v>1426</v>
      </c>
      <c r="E61" s="817" t="s">
        <v>405</v>
      </c>
      <c r="F61" s="818" t="s">
        <v>116</v>
      </c>
      <c r="G61" s="816" t="s">
        <v>1405</v>
      </c>
      <c r="H61" s="819" t="s">
        <v>1430</v>
      </c>
      <c r="I61" s="818" t="s">
        <v>912</v>
      </c>
      <c r="J61" s="818" t="s">
        <v>913</v>
      </c>
      <c r="K61" s="818" t="s">
        <v>1431</v>
      </c>
      <c r="L61" s="836">
        <f t="shared" si="4"/>
        <v>6.48</v>
      </c>
      <c r="M61" s="835">
        <v>5.04</v>
      </c>
      <c r="N61" s="835"/>
      <c r="O61" s="835"/>
      <c r="P61" s="835"/>
      <c r="Q61" s="835">
        <v>0.2</v>
      </c>
      <c r="R61" s="835"/>
      <c r="S61" s="835"/>
      <c r="T61" s="835">
        <v>0.16</v>
      </c>
      <c r="U61" s="835">
        <v>1.08</v>
      </c>
      <c r="V61" s="53"/>
    </row>
    <row r="62" spans="1:22" ht="48.75">
      <c r="A62" s="824">
        <v>8</v>
      </c>
      <c r="B62" s="826">
        <v>71</v>
      </c>
      <c r="C62" s="841" t="s">
        <v>563</v>
      </c>
      <c r="D62" s="841" t="s">
        <v>1432</v>
      </c>
      <c r="E62" s="817" t="s">
        <v>405</v>
      </c>
      <c r="F62" s="818" t="s">
        <v>116</v>
      </c>
      <c r="G62" s="816" t="s">
        <v>1405</v>
      </c>
      <c r="H62" s="830" t="s">
        <v>117</v>
      </c>
      <c r="I62" s="824" t="s">
        <v>912</v>
      </c>
      <c r="J62" s="824" t="s">
        <v>913</v>
      </c>
      <c r="K62" s="824" t="s">
        <v>1433</v>
      </c>
      <c r="L62" s="836">
        <f t="shared" si="4"/>
        <v>7.079999999999999</v>
      </c>
      <c r="M62" s="835">
        <v>4.8</v>
      </c>
      <c r="N62" s="835">
        <v>1.14</v>
      </c>
      <c r="O62" s="835"/>
      <c r="P62" s="835">
        <v>1.14</v>
      </c>
      <c r="Q62" s="835"/>
      <c r="R62" s="835"/>
      <c r="S62" s="835"/>
      <c r="T62" s="53"/>
      <c r="U62" s="53"/>
      <c r="V62" s="53"/>
    </row>
    <row r="63" spans="1:22" ht="48.75">
      <c r="A63" s="824">
        <v>9</v>
      </c>
      <c r="B63" s="826">
        <v>74</v>
      </c>
      <c r="C63" s="841" t="s">
        <v>126</v>
      </c>
      <c r="D63" s="841" t="s">
        <v>1432</v>
      </c>
      <c r="E63" s="817" t="s">
        <v>405</v>
      </c>
      <c r="F63" s="818" t="s">
        <v>122</v>
      </c>
      <c r="G63" s="816" t="s">
        <v>1405</v>
      </c>
      <c r="H63" s="819" t="s">
        <v>1424</v>
      </c>
      <c r="I63" s="831" t="s">
        <v>912</v>
      </c>
      <c r="J63" s="831" t="s">
        <v>913</v>
      </c>
      <c r="K63" s="832" t="s">
        <v>1434</v>
      </c>
      <c r="L63" s="836">
        <f t="shared" si="4"/>
        <v>6.26</v>
      </c>
      <c r="M63" s="835">
        <v>4.8</v>
      </c>
      <c r="N63" s="835"/>
      <c r="O63" s="835"/>
      <c r="P63" s="835"/>
      <c r="Q63" s="835">
        <v>1.46</v>
      </c>
      <c r="R63" s="835"/>
      <c r="S63" s="835"/>
      <c r="T63" s="53"/>
      <c r="U63" s="53"/>
      <c r="V63" s="53"/>
    </row>
    <row r="64" spans="1:22" ht="48.75">
      <c r="A64" s="824">
        <v>10</v>
      </c>
      <c r="B64" s="826">
        <v>75</v>
      </c>
      <c r="C64" s="841" t="s">
        <v>1054</v>
      </c>
      <c r="D64" s="841" t="s">
        <v>1432</v>
      </c>
      <c r="E64" s="817" t="s">
        <v>405</v>
      </c>
      <c r="F64" s="818" t="s">
        <v>122</v>
      </c>
      <c r="G64" s="816" t="s">
        <v>1405</v>
      </c>
      <c r="H64" s="819" t="s">
        <v>1424</v>
      </c>
      <c r="I64" s="831" t="s">
        <v>912</v>
      </c>
      <c r="J64" s="831" t="s">
        <v>913</v>
      </c>
      <c r="K64" s="832" t="s">
        <v>1434</v>
      </c>
      <c r="L64" s="836">
        <f t="shared" si="4"/>
        <v>6.26</v>
      </c>
      <c r="M64" s="835">
        <v>4.8</v>
      </c>
      <c r="N64" s="835"/>
      <c r="O64" s="835"/>
      <c r="P64" s="835"/>
      <c r="Q64" s="835">
        <v>1.46</v>
      </c>
      <c r="R64" s="835"/>
      <c r="S64" s="835"/>
      <c r="T64" s="53"/>
      <c r="U64" s="53"/>
      <c r="V64" s="53"/>
    </row>
    <row r="65" spans="1:22" ht="22.5">
      <c r="A65" s="2139" t="s">
        <v>394</v>
      </c>
      <c r="B65" s="2139"/>
      <c r="C65" s="2139"/>
      <c r="D65" s="1247">
        <f>D64+D63+D62+D61+D60+D59+D58+D57+D56+D55</f>
        <v>8.1</v>
      </c>
      <c r="E65" s="834"/>
      <c r="F65" s="834"/>
      <c r="G65" s="834"/>
      <c r="H65" s="843"/>
      <c r="I65" s="834"/>
      <c r="J65" s="834"/>
      <c r="K65" s="843"/>
      <c r="L65" s="836">
        <f>L64+L63+L62+L61+L60+L59+L58+L57+L56+L55</f>
        <v>49.190000000000005</v>
      </c>
      <c r="M65" s="836">
        <f aca="true" t="shared" si="5" ref="M65:V65">M64+M63+M62+M61+M60+M59+M58+M57+M56+M55</f>
        <v>31.999999999999996</v>
      </c>
      <c r="N65" s="836">
        <f t="shared" si="5"/>
        <v>2.17</v>
      </c>
      <c r="O65" s="836">
        <f t="shared" si="5"/>
        <v>3</v>
      </c>
      <c r="P65" s="836">
        <f t="shared" si="5"/>
        <v>1.14</v>
      </c>
      <c r="Q65" s="836">
        <f t="shared" si="5"/>
        <v>7.37</v>
      </c>
      <c r="R65" s="836">
        <f t="shared" si="5"/>
        <v>0</v>
      </c>
      <c r="S65" s="836">
        <f t="shared" si="5"/>
        <v>0</v>
      </c>
      <c r="T65" s="836">
        <f t="shared" si="5"/>
        <v>1.35</v>
      </c>
      <c r="U65" s="836">
        <f t="shared" si="5"/>
        <v>2.16</v>
      </c>
      <c r="V65" s="836">
        <f t="shared" si="5"/>
        <v>0</v>
      </c>
    </row>
    <row r="66" spans="1:22" ht="18">
      <c r="A66" s="553" t="s">
        <v>923</v>
      </c>
      <c r="B66" s="553"/>
      <c r="C66" s="553"/>
      <c r="D66" s="553"/>
      <c r="E66" s="553"/>
      <c r="F66" s="553"/>
      <c r="G66" s="553"/>
      <c r="H66" s="554"/>
      <c r="I66" s="553"/>
      <c r="J66" s="553"/>
      <c r="K66" s="554"/>
      <c r="L66" s="555"/>
      <c r="M66" s="555"/>
      <c r="N66" s="555"/>
      <c r="O66" s="555"/>
      <c r="P66" s="555"/>
      <c r="Q66" s="555"/>
      <c r="R66" s="555"/>
      <c r="S66" s="555"/>
      <c r="T66" s="556"/>
      <c r="U66" s="556"/>
      <c r="V66" s="556"/>
    </row>
    <row r="67" spans="1:22" ht="29.25">
      <c r="A67" s="826">
        <v>1</v>
      </c>
      <c r="B67" s="834">
        <v>64</v>
      </c>
      <c r="C67" s="842" t="s">
        <v>927</v>
      </c>
      <c r="D67" s="834">
        <v>2.1</v>
      </c>
      <c r="E67" s="834" t="s">
        <v>306</v>
      </c>
      <c r="F67" s="818" t="s">
        <v>122</v>
      </c>
      <c r="G67" s="816" t="s">
        <v>115</v>
      </c>
      <c r="H67" s="843"/>
      <c r="I67" s="1536"/>
      <c r="J67" s="1536"/>
      <c r="K67" s="1537"/>
      <c r="L67" s="1538"/>
      <c r="M67" s="1538"/>
      <c r="N67" s="1538"/>
      <c r="O67" s="1538"/>
      <c r="P67" s="1538"/>
      <c r="Q67" s="1538"/>
      <c r="R67" s="1538"/>
      <c r="S67" s="1538"/>
      <c r="T67" s="1539"/>
      <c r="U67" s="1539"/>
      <c r="V67" s="1539"/>
    </row>
    <row r="68" spans="1:22" ht="29.25">
      <c r="A68" s="834">
        <v>2</v>
      </c>
      <c r="B68" s="834">
        <v>65</v>
      </c>
      <c r="C68" s="842" t="s">
        <v>552</v>
      </c>
      <c r="D68" s="834">
        <v>1.4</v>
      </c>
      <c r="E68" s="834" t="s">
        <v>306</v>
      </c>
      <c r="F68" s="818" t="s">
        <v>114</v>
      </c>
      <c r="G68" s="816" t="s">
        <v>115</v>
      </c>
      <c r="H68" s="843"/>
      <c r="I68" s="1536"/>
      <c r="J68" s="1536"/>
      <c r="K68" s="1537"/>
      <c r="L68" s="1538"/>
      <c r="M68" s="1538"/>
      <c r="N68" s="1538"/>
      <c r="O68" s="1538"/>
      <c r="P68" s="1538"/>
      <c r="Q68" s="1538"/>
      <c r="R68" s="1538"/>
      <c r="S68" s="1538"/>
      <c r="T68" s="1539"/>
      <c r="U68" s="1539"/>
      <c r="V68" s="1539"/>
    </row>
    <row r="69" spans="1:22" ht="29.25">
      <c r="A69" s="834">
        <v>3</v>
      </c>
      <c r="B69" s="834">
        <v>66</v>
      </c>
      <c r="C69" s="842" t="s">
        <v>1435</v>
      </c>
      <c r="D69" s="834">
        <v>0.3</v>
      </c>
      <c r="E69" s="834" t="s">
        <v>306</v>
      </c>
      <c r="F69" s="818" t="s">
        <v>122</v>
      </c>
      <c r="G69" s="816" t="s">
        <v>115</v>
      </c>
      <c r="H69" s="843"/>
      <c r="I69" s="834"/>
      <c r="J69" s="834"/>
      <c r="K69" s="843"/>
      <c r="L69" s="835"/>
      <c r="M69" s="835"/>
      <c r="N69" s="835"/>
      <c r="O69" s="835"/>
      <c r="P69" s="835"/>
      <c r="Q69" s="835"/>
      <c r="R69" s="835"/>
      <c r="S69" s="835"/>
      <c r="T69" s="53"/>
      <c r="U69" s="53"/>
      <c r="V69" s="53"/>
    </row>
    <row r="70" spans="1:22" ht="29.25">
      <c r="A70" s="834">
        <v>4</v>
      </c>
      <c r="B70" s="834">
        <v>66</v>
      </c>
      <c r="C70" s="842" t="s">
        <v>1436</v>
      </c>
      <c r="D70" s="834">
        <v>0.3</v>
      </c>
      <c r="E70" s="834" t="s">
        <v>306</v>
      </c>
      <c r="F70" s="818" t="s">
        <v>122</v>
      </c>
      <c r="G70" s="816" t="s">
        <v>115</v>
      </c>
      <c r="H70" s="843"/>
      <c r="I70" s="834"/>
      <c r="J70" s="834"/>
      <c r="K70" s="843"/>
      <c r="L70" s="835"/>
      <c r="M70" s="835"/>
      <c r="N70" s="835"/>
      <c r="O70" s="835"/>
      <c r="P70" s="835"/>
      <c r="Q70" s="835"/>
      <c r="R70" s="835"/>
      <c r="S70" s="835"/>
      <c r="T70" s="53"/>
      <c r="U70" s="53"/>
      <c r="V70" s="53"/>
    </row>
    <row r="71" spans="1:22" ht="29.25">
      <c r="A71" s="834">
        <v>5</v>
      </c>
      <c r="B71" s="842" t="s">
        <v>936</v>
      </c>
      <c r="C71" s="842" t="s">
        <v>1437</v>
      </c>
      <c r="D71" s="840">
        <v>2.3</v>
      </c>
      <c r="E71" s="834" t="s">
        <v>306</v>
      </c>
      <c r="F71" s="818" t="s">
        <v>116</v>
      </c>
      <c r="G71" s="816" t="s">
        <v>115</v>
      </c>
      <c r="H71" s="843"/>
      <c r="I71" s="834"/>
      <c r="J71" s="834"/>
      <c r="K71" s="843"/>
      <c r="L71" s="835"/>
      <c r="M71" s="835"/>
      <c r="N71" s="835"/>
      <c r="O71" s="835"/>
      <c r="P71" s="835"/>
      <c r="Q71" s="835"/>
      <c r="R71" s="835"/>
      <c r="S71" s="835"/>
      <c r="T71" s="53"/>
      <c r="U71" s="53"/>
      <c r="V71" s="53"/>
    </row>
    <row r="72" spans="1:22" ht="22.5">
      <c r="A72" s="2139" t="s">
        <v>394</v>
      </c>
      <c r="B72" s="2139"/>
      <c r="C72" s="2139"/>
      <c r="D72" s="1247">
        <f>D71+D70+D69+D68+D67</f>
        <v>6.399999999999999</v>
      </c>
      <c r="E72" s="834"/>
      <c r="F72" s="834"/>
      <c r="G72" s="834"/>
      <c r="H72" s="843"/>
      <c r="I72" s="834"/>
      <c r="J72" s="834"/>
      <c r="K72" s="843"/>
      <c r="L72" s="835"/>
      <c r="M72" s="835"/>
      <c r="N72" s="835"/>
      <c r="O72" s="835"/>
      <c r="P72" s="835"/>
      <c r="Q72" s="835"/>
      <c r="R72" s="835"/>
      <c r="S72" s="835"/>
      <c r="T72" s="53"/>
      <c r="U72" s="53"/>
      <c r="V72" s="53"/>
    </row>
    <row r="73" spans="1:22" ht="18" thickBot="1">
      <c r="A73" s="2131" t="s">
        <v>312</v>
      </c>
      <c r="B73" s="2131"/>
      <c r="C73" s="2131"/>
      <c r="D73" s="542">
        <f>D65+D72</f>
        <v>14.499999999999998</v>
      </c>
      <c r="E73" s="539"/>
      <c r="F73" s="539"/>
      <c r="G73" s="539"/>
      <c r="H73" s="550"/>
      <c r="I73" s="539"/>
      <c r="J73" s="539"/>
      <c r="K73" s="550"/>
      <c r="L73" s="545"/>
      <c r="M73" s="545"/>
      <c r="N73" s="545"/>
      <c r="O73" s="545"/>
      <c r="P73" s="545"/>
      <c r="Q73" s="545"/>
      <c r="R73" s="545"/>
      <c r="S73" s="545"/>
      <c r="T73" s="546"/>
      <c r="U73" s="546"/>
      <c r="V73" s="546"/>
    </row>
    <row r="74" spans="1:22" ht="18" thickBot="1">
      <c r="A74" s="2132" t="s">
        <v>938</v>
      </c>
      <c r="B74" s="2133"/>
      <c r="C74" s="2133"/>
      <c r="D74" s="2133"/>
      <c r="E74" s="2133"/>
      <c r="F74" s="2133"/>
      <c r="G74" s="2133"/>
      <c r="H74" s="2133"/>
      <c r="I74" s="2133"/>
      <c r="J74" s="2133"/>
      <c r="K74" s="2133"/>
      <c r="L74" s="2133"/>
      <c r="M74" s="2133"/>
      <c r="N74" s="2133"/>
      <c r="O74" s="2133"/>
      <c r="P74" s="2133"/>
      <c r="Q74" s="2133"/>
      <c r="R74" s="2133"/>
      <c r="S74" s="2133"/>
      <c r="T74" s="2133"/>
      <c r="U74" s="2133"/>
      <c r="V74" s="2134"/>
    </row>
    <row r="75" spans="1:22" ht="48.75">
      <c r="A75" s="826">
        <v>1</v>
      </c>
      <c r="B75" s="815">
        <v>27</v>
      </c>
      <c r="C75" s="1540" t="s">
        <v>124</v>
      </c>
      <c r="D75" s="837">
        <v>0.9</v>
      </c>
      <c r="E75" s="817" t="s">
        <v>405</v>
      </c>
      <c r="F75" s="818" t="s">
        <v>119</v>
      </c>
      <c r="G75" s="816" t="s">
        <v>1405</v>
      </c>
      <c r="H75" s="830" t="s">
        <v>117</v>
      </c>
      <c r="I75" s="824" t="s">
        <v>912</v>
      </c>
      <c r="J75" s="824" t="s">
        <v>913</v>
      </c>
      <c r="K75" s="824" t="s">
        <v>1433</v>
      </c>
      <c r="L75" s="820">
        <f aca="true" t="shared" si="6" ref="L75:L80">M75+N75+O75+P75+Q75+R75+S75+T75+U75+V75</f>
        <v>6.380000000000001</v>
      </c>
      <c r="M75" s="820">
        <v>4.32</v>
      </c>
      <c r="N75" s="820"/>
      <c r="O75" s="820">
        <v>1.03</v>
      </c>
      <c r="P75" s="815"/>
      <c r="Q75" s="820">
        <v>1.03</v>
      </c>
      <c r="R75" s="815"/>
      <c r="S75" s="815"/>
      <c r="T75" s="826"/>
      <c r="U75" s="332"/>
      <c r="V75" s="332"/>
    </row>
    <row r="76" spans="1:22" ht="48.75">
      <c r="A76" s="834">
        <v>2</v>
      </c>
      <c r="B76" s="815">
        <v>39</v>
      </c>
      <c r="C76" s="832" t="s">
        <v>944</v>
      </c>
      <c r="D76" s="837">
        <v>1</v>
      </c>
      <c r="E76" s="817" t="s">
        <v>405</v>
      </c>
      <c r="F76" s="818" t="s">
        <v>119</v>
      </c>
      <c r="G76" s="816" t="s">
        <v>1405</v>
      </c>
      <c r="H76" s="819" t="s">
        <v>919</v>
      </c>
      <c r="I76" s="818" t="s">
        <v>912</v>
      </c>
      <c r="J76" s="818" t="s">
        <v>913</v>
      </c>
      <c r="K76" s="818" t="s">
        <v>920</v>
      </c>
      <c r="L76" s="820">
        <f t="shared" si="6"/>
        <v>7.76</v>
      </c>
      <c r="M76" s="820">
        <v>6.4</v>
      </c>
      <c r="N76" s="820"/>
      <c r="O76" s="820"/>
      <c r="P76" s="815"/>
      <c r="Q76" s="815">
        <v>0.22</v>
      </c>
      <c r="R76" s="815"/>
      <c r="S76" s="815">
        <v>1.14</v>
      </c>
      <c r="T76" s="826"/>
      <c r="U76" s="332"/>
      <c r="V76" s="332"/>
    </row>
    <row r="77" spans="1:22" ht="48.75">
      <c r="A77" s="834">
        <v>3</v>
      </c>
      <c r="B77" s="824">
        <v>40</v>
      </c>
      <c r="C77" s="817" t="s">
        <v>126</v>
      </c>
      <c r="D77" s="825">
        <v>1</v>
      </c>
      <c r="E77" s="817" t="s">
        <v>405</v>
      </c>
      <c r="F77" s="818" t="s">
        <v>119</v>
      </c>
      <c r="G77" s="818" t="s">
        <v>1405</v>
      </c>
      <c r="H77" s="830" t="s">
        <v>916</v>
      </c>
      <c r="I77" s="824" t="s">
        <v>912</v>
      </c>
      <c r="J77" s="824" t="s">
        <v>913</v>
      </c>
      <c r="K77" s="824" t="s">
        <v>917</v>
      </c>
      <c r="L77" s="820">
        <f t="shared" si="6"/>
        <v>7.76</v>
      </c>
      <c r="M77" s="820">
        <v>6.4</v>
      </c>
      <c r="N77" s="820">
        <v>1.14</v>
      </c>
      <c r="O77" s="820"/>
      <c r="P77" s="820"/>
      <c r="Q77" s="820">
        <v>0.22</v>
      </c>
      <c r="R77" s="820"/>
      <c r="S77" s="820"/>
      <c r="T77" s="836"/>
      <c r="U77" s="822"/>
      <c r="V77" s="822"/>
    </row>
    <row r="78" spans="1:22" ht="48.75">
      <c r="A78" s="834">
        <v>4</v>
      </c>
      <c r="B78" s="815">
        <v>41</v>
      </c>
      <c r="C78" s="832" t="s">
        <v>935</v>
      </c>
      <c r="D78" s="837">
        <v>0.7</v>
      </c>
      <c r="E78" s="817" t="s">
        <v>405</v>
      </c>
      <c r="F78" s="818" t="s">
        <v>119</v>
      </c>
      <c r="G78" s="816" t="s">
        <v>1405</v>
      </c>
      <c r="H78" s="830" t="s">
        <v>916</v>
      </c>
      <c r="I78" s="824" t="s">
        <v>912</v>
      </c>
      <c r="J78" s="824" t="s">
        <v>913</v>
      </c>
      <c r="K78" s="824" t="s">
        <v>917</v>
      </c>
      <c r="L78" s="820">
        <f t="shared" si="6"/>
        <v>5.430000000000001</v>
      </c>
      <c r="M78" s="820">
        <v>4.48</v>
      </c>
      <c r="N78" s="820">
        <v>0.8</v>
      </c>
      <c r="O78" s="820"/>
      <c r="P78" s="820"/>
      <c r="Q78" s="820">
        <v>0.15</v>
      </c>
      <c r="R78" s="820"/>
      <c r="S78" s="820"/>
      <c r="T78" s="836"/>
      <c r="U78" s="822"/>
      <c r="V78" s="822"/>
    </row>
    <row r="79" spans="1:22" ht="48.75">
      <c r="A79" s="834">
        <v>5</v>
      </c>
      <c r="B79" s="815">
        <v>41</v>
      </c>
      <c r="C79" s="832" t="s">
        <v>948</v>
      </c>
      <c r="D79" s="837">
        <v>0.8</v>
      </c>
      <c r="E79" s="817" t="s">
        <v>405</v>
      </c>
      <c r="F79" s="818" t="s">
        <v>119</v>
      </c>
      <c r="G79" s="816" t="s">
        <v>1405</v>
      </c>
      <c r="H79" s="830" t="s">
        <v>916</v>
      </c>
      <c r="I79" s="824" t="s">
        <v>912</v>
      </c>
      <c r="J79" s="824" t="s">
        <v>913</v>
      </c>
      <c r="K79" s="824" t="s">
        <v>917</v>
      </c>
      <c r="L79" s="820">
        <f t="shared" si="6"/>
        <v>6.2</v>
      </c>
      <c r="M79" s="820">
        <v>5.12</v>
      </c>
      <c r="N79" s="820">
        <v>0.91</v>
      </c>
      <c r="O79" s="820"/>
      <c r="P79" s="820"/>
      <c r="Q79" s="820">
        <v>0.17</v>
      </c>
      <c r="R79" s="820"/>
      <c r="S79" s="820"/>
      <c r="T79" s="836"/>
      <c r="U79" s="822"/>
      <c r="V79" s="822"/>
    </row>
    <row r="80" spans="1:22" ht="48.75">
      <c r="A80" s="834">
        <v>6</v>
      </c>
      <c r="B80" s="815">
        <v>41</v>
      </c>
      <c r="C80" s="832" t="s">
        <v>925</v>
      </c>
      <c r="D80" s="837">
        <v>0.9</v>
      </c>
      <c r="E80" s="817" t="s">
        <v>405</v>
      </c>
      <c r="F80" s="818" t="s">
        <v>116</v>
      </c>
      <c r="G80" s="816" t="s">
        <v>1405</v>
      </c>
      <c r="H80" s="830" t="s">
        <v>117</v>
      </c>
      <c r="I80" s="824" t="s">
        <v>912</v>
      </c>
      <c r="J80" s="824" t="s">
        <v>913</v>
      </c>
      <c r="K80" s="824" t="s">
        <v>1433</v>
      </c>
      <c r="L80" s="820">
        <f t="shared" si="6"/>
        <v>6.380000000000001</v>
      </c>
      <c r="M80" s="820">
        <v>4.32</v>
      </c>
      <c r="N80" s="820"/>
      <c r="O80" s="820">
        <v>1.03</v>
      </c>
      <c r="P80" s="815"/>
      <c r="Q80" s="820">
        <v>1.03</v>
      </c>
      <c r="R80" s="820"/>
      <c r="S80" s="820"/>
      <c r="T80" s="836"/>
      <c r="U80" s="822"/>
      <c r="V80" s="822"/>
    </row>
    <row r="81" spans="1:22" ht="24">
      <c r="A81" s="2149" t="s">
        <v>394</v>
      </c>
      <c r="B81" s="2150"/>
      <c r="C81" s="2151"/>
      <c r="D81" s="825">
        <f>D80+D79+D78+D77+D76+D75</f>
        <v>5.300000000000001</v>
      </c>
      <c r="E81" s="817"/>
      <c r="F81" s="824"/>
      <c r="G81" s="844"/>
      <c r="H81" s="830"/>
      <c r="I81" s="824"/>
      <c r="J81" s="824"/>
      <c r="K81" s="824"/>
      <c r="L81" s="820">
        <f>L80+L79+L78+L77+L76+L75</f>
        <v>39.910000000000004</v>
      </c>
      <c r="M81" s="820">
        <f aca="true" t="shared" si="7" ref="M81:V81">M80+M79+M78+M77+M76+M75</f>
        <v>31.04</v>
      </c>
      <c r="N81" s="820">
        <f t="shared" si="7"/>
        <v>2.8499999999999996</v>
      </c>
      <c r="O81" s="820">
        <f t="shared" si="7"/>
        <v>2.06</v>
      </c>
      <c r="P81" s="820">
        <f t="shared" si="7"/>
        <v>0</v>
      </c>
      <c r="Q81" s="820">
        <f t="shared" si="7"/>
        <v>2.82</v>
      </c>
      <c r="R81" s="820">
        <f t="shared" si="7"/>
        <v>0</v>
      </c>
      <c r="S81" s="820">
        <f t="shared" si="7"/>
        <v>1.14</v>
      </c>
      <c r="T81" s="820">
        <f t="shared" si="7"/>
        <v>0</v>
      </c>
      <c r="U81" s="820">
        <f t="shared" si="7"/>
        <v>0</v>
      </c>
      <c r="V81" s="820">
        <f t="shared" si="7"/>
        <v>0</v>
      </c>
    </row>
    <row r="82" spans="1:22" ht="18">
      <c r="A82" s="573" t="s">
        <v>923</v>
      </c>
      <c r="B82" s="573"/>
      <c r="C82" s="573"/>
      <c r="D82" s="573"/>
      <c r="E82" s="573"/>
      <c r="F82" s="533"/>
      <c r="G82" s="549"/>
      <c r="H82" s="532"/>
      <c r="I82" s="548"/>
      <c r="J82" s="548"/>
      <c r="K82" s="548"/>
      <c r="L82" s="529"/>
      <c r="M82" s="529"/>
      <c r="N82" s="529"/>
      <c r="O82" s="529"/>
      <c r="P82" s="529"/>
      <c r="Q82" s="529"/>
      <c r="R82" s="529"/>
      <c r="S82" s="529"/>
      <c r="T82" s="529"/>
      <c r="U82" s="531"/>
      <c r="V82" s="531"/>
    </row>
    <row r="83" spans="1:22" ht="18">
      <c r="A83" s="533"/>
      <c r="B83" s="533"/>
      <c r="C83" s="527"/>
      <c r="D83" s="528"/>
      <c r="E83" s="525"/>
      <c r="F83" s="527"/>
      <c r="G83" s="527"/>
      <c r="H83" s="532"/>
      <c r="I83" s="548"/>
      <c r="J83" s="548"/>
      <c r="K83" s="548"/>
      <c r="L83" s="529"/>
      <c r="M83" s="529"/>
      <c r="N83" s="529"/>
      <c r="O83" s="529"/>
      <c r="P83" s="529"/>
      <c r="Q83" s="529"/>
      <c r="R83" s="529"/>
      <c r="S83" s="529"/>
      <c r="T83" s="529"/>
      <c r="U83" s="531"/>
      <c r="V83" s="531"/>
    </row>
    <row r="84" spans="1:22" ht="18">
      <c r="A84" s="2130" t="s">
        <v>394</v>
      </c>
      <c r="B84" s="2130"/>
      <c r="C84" s="2130"/>
      <c r="D84" s="534">
        <v>0</v>
      </c>
      <c r="E84" s="533"/>
      <c r="F84" s="533"/>
      <c r="G84" s="549"/>
      <c r="H84" s="532"/>
      <c r="I84" s="548"/>
      <c r="J84" s="548"/>
      <c r="K84" s="548"/>
      <c r="L84" s="529"/>
      <c r="M84" s="529"/>
      <c r="N84" s="529"/>
      <c r="O84" s="529"/>
      <c r="P84" s="529"/>
      <c r="Q84" s="529"/>
      <c r="R84" s="529"/>
      <c r="S84" s="529"/>
      <c r="T84" s="529"/>
      <c r="U84" s="531"/>
      <c r="V84" s="531"/>
    </row>
    <row r="85" spans="1:22" ht="18" thickBot="1">
      <c r="A85" s="2131" t="s">
        <v>312</v>
      </c>
      <c r="B85" s="2131"/>
      <c r="C85" s="2131"/>
      <c r="D85" s="542">
        <f>D84+D81</f>
        <v>5.300000000000001</v>
      </c>
      <c r="E85" s="539"/>
      <c r="F85" s="539"/>
      <c r="G85" s="557"/>
      <c r="H85" s="550"/>
      <c r="I85" s="558"/>
      <c r="J85" s="558"/>
      <c r="K85" s="558"/>
      <c r="L85" s="545"/>
      <c r="M85" s="545"/>
      <c r="N85" s="545"/>
      <c r="O85" s="545"/>
      <c r="P85" s="545"/>
      <c r="Q85" s="545"/>
      <c r="R85" s="545"/>
      <c r="S85" s="545"/>
      <c r="T85" s="545"/>
      <c r="U85" s="546"/>
      <c r="V85" s="546"/>
    </row>
    <row r="86" spans="1:22" ht="18" thickBot="1">
      <c r="A86" s="2132" t="s">
        <v>940</v>
      </c>
      <c r="B86" s="2133"/>
      <c r="C86" s="2133"/>
      <c r="D86" s="2133"/>
      <c r="E86" s="2133"/>
      <c r="F86" s="2133"/>
      <c r="G86" s="2133"/>
      <c r="H86" s="2133"/>
      <c r="I86" s="2133"/>
      <c r="J86" s="2133"/>
      <c r="K86" s="2133"/>
      <c r="L86" s="2133"/>
      <c r="M86" s="2133"/>
      <c r="N86" s="2133"/>
      <c r="O86" s="2133"/>
      <c r="P86" s="2133"/>
      <c r="Q86" s="2133"/>
      <c r="R86" s="2133"/>
      <c r="S86" s="2133"/>
      <c r="T86" s="2133"/>
      <c r="U86" s="2133"/>
      <c r="V86" s="2134"/>
    </row>
    <row r="87" spans="1:22" ht="48.75">
      <c r="A87" s="815">
        <v>1</v>
      </c>
      <c r="B87" s="815">
        <v>43</v>
      </c>
      <c r="C87" s="816" t="s">
        <v>137</v>
      </c>
      <c r="D87" s="837">
        <v>0.8</v>
      </c>
      <c r="E87" s="817" t="s">
        <v>405</v>
      </c>
      <c r="F87" s="818" t="s">
        <v>114</v>
      </c>
      <c r="G87" s="816" t="s">
        <v>1405</v>
      </c>
      <c r="H87" s="819" t="s">
        <v>914</v>
      </c>
      <c r="I87" s="818" t="s">
        <v>912</v>
      </c>
      <c r="J87" s="818" t="s">
        <v>913</v>
      </c>
      <c r="K87" s="818" t="s">
        <v>1415</v>
      </c>
      <c r="L87" s="820">
        <f>M87+N87+O87+P87+Q87+R87+S87+T87+U87+V87</f>
        <v>6.03</v>
      </c>
      <c r="M87" s="820">
        <v>5.12</v>
      </c>
      <c r="N87" s="815"/>
      <c r="O87" s="820"/>
      <c r="P87" s="815"/>
      <c r="Q87" s="815"/>
      <c r="R87" s="815">
        <v>0.91</v>
      </c>
      <c r="S87" s="815"/>
      <c r="T87" s="332"/>
      <c r="U87" s="332"/>
      <c r="V87" s="332"/>
    </row>
    <row r="88" spans="1:22" ht="48.75">
      <c r="A88" s="824">
        <v>2</v>
      </c>
      <c r="B88" s="815">
        <v>45</v>
      </c>
      <c r="C88" s="816" t="s">
        <v>931</v>
      </c>
      <c r="D88" s="837">
        <v>1</v>
      </c>
      <c r="E88" s="817" t="s">
        <v>405</v>
      </c>
      <c r="F88" s="818" t="s">
        <v>118</v>
      </c>
      <c r="G88" s="816" t="s">
        <v>1405</v>
      </c>
      <c r="H88" s="819" t="s">
        <v>919</v>
      </c>
      <c r="I88" s="818" t="s">
        <v>912</v>
      </c>
      <c r="J88" s="818" t="s">
        <v>913</v>
      </c>
      <c r="K88" s="818" t="s">
        <v>920</v>
      </c>
      <c r="L88" s="820">
        <f aca="true" t="shared" si="8" ref="L88:L95">M88+N88+O88+P88+Q88+R88+S88+T88+U88+V88</f>
        <v>7.54</v>
      </c>
      <c r="M88" s="827">
        <v>6.4</v>
      </c>
      <c r="N88" s="827"/>
      <c r="O88" s="827"/>
      <c r="P88" s="827"/>
      <c r="Q88" s="827"/>
      <c r="R88" s="827"/>
      <c r="S88" s="827">
        <v>1.14</v>
      </c>
      <c r="T88" s="829"/>
      <c r="U88" s="829"/>
      <c r="V88" s="829"/>
    </row>
    <row r="89" spans="1:22" ht="48.75">
      <c r="A89" s="824">
        <v>3</v>
      </c>
      <c r="B89" s="815">
        <v>53</v>
      </c>
      <c r="C89" s="816" t="s">
        <v>948</v>
      </c>
      <c r="D89" s="837">
        <v>1</v>
      </c>
      <c r="E89" s="817" t="s">
        <v>405</v>
      </c>
      <c r="F89" s="818" t="s">
        <v>119</v>
      </c>
      <c r="G89" s="816" t="s">
        <v>1405</v>
      </c>
      <c r="H89" s="819" t="s">
        <v>919</v>
      </c>
      <c r="I89" s="818" t="s">
        <v>912</v>
      </c>
      <c r="J89" s="818" t="s">
        <v>913</v>
      </c>
      <c r="K89" s="818" t="s">
        <v>920</v>
      </c>
      <c r="L89" s="820">
        <f t="shared" si="8"/>
        <v>7.76</v>
      </c>
      <c r="M89" s="827">
        <v>6.4</v>
      </c>
      <c r="N89" s="827"/>
      <c r="O89" s="827"/>
      <c r="P89" s="827">
        <v>0.22</v>
      </c>
      <c r="Q89" s="827"/>
      <c r="R89" s="827"/>
      <c r="S89" s="827">
        <v>1.14</v>
      </c>
      <c r="T89" s="829"/>
      <c r="U89" s="829"/>
      <c r="V89" s="829"/>
    </row>
    <row r="90" spans="1:22" ht="48.75">
      <c r="A90" s="824">
        <v>4</v>
      </c>
      <c r="B90" s="824">
        <v>56</v>
      </c>
      <c r="C90" s="818" t="s">
        <v>927</v>
      </c>
      <c r="D90" s="825">
        <v>0.8</v>
      </c>
      <c r="E90" s="817" t="s">
        <v>405</v>
      </c>
      <c r="F90" s="818" t="s">
        <v>114</v>
      </c>
      <c r="G90" s="816" t="s">
        <v>1405</v>
      </c>
      <c r="H90" s="819" t="s">
        <v>919</v>
      </c>
      <c r="I90" s="818" t="s">
        <v>912</v>
      </c>
      <c r="J90" s="818" t="s">
        <v>913</v>
      </c>
      <c r="K90" s="818" t="s">
        <v>920</v>
      </c>
      <c r="L90" s="820">
        <f t="shared" si="8"/>
        <v>6.03</v>
      </c>
      <c r="M90" s="827">
        <v>5.12</v>
      </c>
      <c r="N90" s="827"/>
      <c r="O90" s="827"/>
      <c r="P90" s="827"/>
      <c r="Q90" s="827"/>
      <c r="R90" s="827"/>
      <c r="S90" s="827">
        <v>0.91</v>
      </c>
      <c r="T90" s="829"/>
      <c r="U90" s="829"/>
      <c r="V90" s="829"/>
    </row>
    <row r="91" spans="1:22" ht="48.75">
      <c r="A91" s="824">
        <v>5</v>
      </c>
      <c r="B91" s="824">
        <v>61</v>
      </c>
      <c r="C91" s="818" t="s">
        <v>337</v>
      </c>
      <c r="D91" s="825">
        <v>1</v>
      </c>
      <c r="E91" s="817" t="s">
        <v>405</v>
      </c>
      <c r="F91" s="818" t="s">
        <v>119</v>
      </c>
      <c r="G91" s="816" t="s">
        <v>1405</v>
      </c>
      <c r="H91" s="819" t="s">
        <v>919</v>
      </c>
      <c r="I91" s="818" t="s">
        <v>912</v>
      </c>
      <c r="J91" s="818" t="s">
        <v>913</v>
      </c>
      <c r="K91" s="818" t="s">
        <v>920</v>
      </c>
      <c r="L91" s="820">
        <f t="shared" si="8"/>
        <v>7.76</v>
      </c>
      <c r="M91" s="827">
        <v>6.4</v>
      </c>
      <c r="N91" s="827"/>
      <c r="O91" s="827"/>
      <c r="P91" s="827">
        <v>0.22</v>
      </c>
      <c r="Q91" s="827"/>
      <c r="R91" s="827"/>
      <c r="S91" s="827">
        <v>1.14</v>
      </c>
      <c r="T91" s="829"/>
      <c r="U91" s="829"/>
      <c r="V91" s="829"/>
    </row>
    <row r="92" spans="1:22" ht="48.75">
      <c r="A92" s="824">
        <v>6</v>
      </c>
      <c r="B92" s="824">
        <v>61</v>
      </c>
      <c r="C92" s="818" t="s">
        <v>951</v>
      </c>
      <c r="D92" s="825">
        <v>1</v>
      </c>
      <c r="E92" s="817" t="s">
        <v>405</v>
      </c>
      <c r="F92" s="818" t="s">
        <v>119</v>
      </c>
      <c r="G92" s="816" t="s">
        <v>1405</v>
      </c>
      <c r="H92" s="819" t="s">
        <v>919</v>
      </c>
      <c r="I92" s="818" t="s">
        <v>912</v>
      </c>
      <c r="J92" s="818" t="s">
        <v>913</v>
      </c>
      <c r="K92" s="818" t="s">
        <v>920</v>
      </c>
      <c r="L92" s="820">
        <f t="shared" si="8"/>
        <v>7.76</v>
      </c>
      <c r="M92" s="827">
        <v>6.4</v>
      </c>
      <c r="N92" s="827"/>
      <c r="O92" s="827"/>
      <c r="P92" s="827">
        <v>0.22</v>
      </c>
      <c r="Q92" s="827"/>
      <c r="R92" s="827"/>
      <c r="S92" s="827">
        <v>1.14</v>
      </c>
      <c r="T92" s="829"/>
      <c r="U92" s="829"/>
      <c r="V92" s="829"/>
    </row>
    <row r="93" spans="1:22" ht="48.75">
      <c r="A93" s="824">
        <v>7</v>
      </c>
      <c r="B93" s="824">
        <v>65</v>
      </c>
      <c r="C93" s="818" t="s">
        <v>941</v>
      </c>
      <c r="D93" s="825">
        <v>0.9</v>
      </c>
      <c r="E93" s="817" t="s">
        <v>405</v>
      </c>
      <c r="F93" s="818" t="s">
        <v>116</v>
      </c>
      <c r="G93" s="816" t="s">
        <v>1405</v>
      </c>
      <c r="H93" s="830" t="s">
        <v>117</v>
      </c>
      <c r="I93" s="824" t="s">
        <v>912</v>
      </c>
      <c r="J93" s="824" t="s">
        <v>913</v>
      </c>
      <c r="K93" s="824" t="s">
        <v>1433</v>
      </c>
      <c r="L93" s="820">
        <f t="shared" si="8"/>
        <v>6.380000000000001</v>
      </c>
      <c r="M93" s="827">
        <v>4.32</v>
      </c>
      <c r="N93" s="827">
        <v>1.03</v>
      </c>
      <c r="O93" s="827"/>
      <c r="P93" s="827">
        <v>1.03</v>
      </c>
      <c r="Q93" s="827"/>
      <c r="R93" s="827"/>
      <c r="S93" s="827"/>
      <c r="T93" s="829"/>
      <c r="U93" s="829"/>
      <c r="V93" s="829"/>
    </row>
    <row r="94" spans="1:22" ht="48.75">
      <c r="A94" s="824">
        <v>8</v>
      </c>
      <c r="B94" s="824">
        <v>69</v>
      </c>
      <c r="C94" s="818" t="s">
        <v>549</v>
      </c>
      <c r="D94" s="825">
        <v>0.8</v>
      </c>
      <c r="E94" s="817" t="s">
        <v>405</v>
      </c>
      <c r="F94" s="818" t="s">
        <v>114</v>
      </c>
      <c r="G94" s="816" t="s">
        <v>1405</v>
      </c>
      <c r="H94" s="819" t="s">
        <v>919</v>
      </c>
      <c r="I94" s="818" t="s">
        <v>912</v>
      </c>
      <c r="J94" s="818" t="s">
        <v>913</v>
      </c>
      <c r="K94" s="818" t="s">
        <v>920</v>
      </c>
      <c r="L94" s="820">
        <f t="shared" si="8"/>
        <v>6.03</v>
      </c>
      <c r="M94" s="827">
        <v>5.12</v>
      </c>
      <c r="N94" s="827"/>
      <c r="O94" s="827"/>
      <c r="P94" s="827"/>
      <c r="Q94" s="827"/>
      <c r="R94" s="827"/>
      <c r="S94" s="827">
        <v>0.91</v>
      </c>
      <c r="T94" s="829"/>
      <c r="U94" s="829"/>
      <c r="V94" s="829"/>
    </row>
    <row r="95" spans="1:22" ht="48.75">
      <c r="A95" s="824">
        <v>9</v>
      </c>
      <c r="B95" s="824">
        <v>69</v>
      </c>
      <c r="C95" s="818" t="s">
        <v>338</v>
      </c>
      <c r="D95" s="825">
        <v>1</v>
      </c>
      <c r="E95" s="817" t="s">
        <v>405</v>
      </c>
      <c r="F95" s="818" t="s">
        <v>119</v>
      </c>
      <c r="G95" s="816" t="s">
        <v>1405</v>
      </c>
      <c r="H95" s="819" t="s">
        <v>919</v>
      </c>
      <c r="I95" s="818" t="s">
        <v>912</v>
      </c>
      <c r="J95" s="818" t="s">
        <v>913</v>
      </c>
      <c r="K95" s="818" t="s">
        <v>920</v>
      </c>
      <c r="L95" s="820">
        <f t="shared" si="8"/>
        <v>7.76</v>
      </c>
      <c r="M95" s="827">
        <v>6.4</v>
      </c>
      <c r="N95" s="827"/>
      <c r="O95" s="827"/>
      <c r="P95" s="827">
        <v>0.22</v>
      </c>
      <c r="Q95" s="827"/>
      <c r="R95" s="827"/>
      <c r="S95" s="827">
        <v>1.14</v>
      </c>
      <c r="T95" s="829"/>
      <c r="U95" s="829"/>
      <c r="V95" s="829"/>
    </row>
    <row r="96" spans="1:22" ht="17.25">
      <c r="A96" s="2160" t="s">
        <v>394</v>
      </c>
      <c r="B96" s="2160"/>
      <c r="C96" s="2160"/>
      <c r="D96" s="1248">
        <f>D95+D94+D93+D92+D91+D90+D89+D88+D87</f>
        <v>8.3</v>
      </c>
      <c r="E96" s="533"/>
      <c r="F96" s="533"/>
      <c r="G96" s="533"/>
      <c r="H96" s="532"/>
      <c r="I96" s="533"/>
      <c r="J96" s="533"/>
      <c r="K96" s="533"/>
      <c r="L96" s="526">
        <f>L95+L94+L93+L92+L91+L90+L89+L88+L87</f>
        <v>63.05</v>
      </c>
      <c r="M96" s="526">
        <f aca="true" t="shared" si="9" ref="M96:V96">M95+M94+M93+M92+M91+M90+M89+M88+M87</f>
        <v>51.67999999999999</v>
      </c>
      <c r="N96" s="526">
        <f t="shared" si="9"/>
        <v>1.03</v>
      </c>
      <c r="O96" s="526">
        <f t="shared" si="9"/>
        <v>0</v>
      </c>
      <c r="P96" s="526">
        <f t="shared" si="9"/>
        <v>1.91</v>
      </c>
      <c r="Q96" s="526">
        <f t="shared" si="9"/>
        <v>0</v>
      </c>
      <c r="R96" s="526">
        <f t="shared" si="9"/>
        <v>0.91</v>
      </c>
      <c r="S96" s="526">
        <f t="shared" si="9"/>
        <v>7.519999999999999</v>
      </c>
      <c r="T96" s="526">
        <f t="shared" si="9"/>
        <v>0</v>
      </c>
      <c r="U96" s="526">
        <f t="shared" si="9"/>
        <v>0</v>
      </c>
      <c r="V96" s="526">
        <f t="shared" si="9"/>
        <v>0</v>
      </c>
    </row>
    <row r="97" spans="1:22" ht="18">
      <c r="A97" s="573" t="s">
        <v>923</v>
      </c>
      <c r="B97" s="573"/>
      <c r="C97" s="573"/>
      <c r="D97" s="573"/>
      <c r="E97" s="573"/>
      <c r="F97" s="533"/>
      <c r="G97" s="533"/>
      <c r="H97" s="550"/>
      <c r="I97" s="539"/>
      <c r="J97" s="539"/>
      <c r="K97" s="539"/>
      <c r="L97" s="545"/>
      <c r="M97" s="545"/>
      <c r="N97" s="545"/>
      <c r="O97" s="545"/>
      <c r="P97" s="545"/>
      <c r="Q97" s="545"/>
      <c r="R97" s="545"/>
      <c r="S97" s="529"/>
      <c r="T97" s="529"/>
      <c r="U97" s="531"/>
      <c r="V97" s="531"/>
    </row>
    <row r="98" spans="1:22" ht="29.25">
      <c r="A98" s="824">
        <v>1</v>
      </c>
      <c r="B98" s="834">
        <v>47</v>
      </c>
      <c r="C98" s="842" t="s">
        <v>553</v>
      </c>
      <c r="D98" s="834">
        <v>1.7</v>
      </c>
      <c r="E98" s="832" t="s">
        <v>478</v>
      </c>
      <c r="F98" s="818" t="s">
        <v>116</v>
      </c>
      <c r="G98" s="816" t="s">
        <v>115</v>
      </c>
      <c r="H98" s="846"/>
      <c r="I98" s="847"/>
      <c r="J98" s="847"/>
      <c r="K98" s="847"/>
      <c r="L98" s="848"/>
      <c r="M98" s="848"/>
      <c r="N98" s="848"/>
      <c r="O98" s="848"/>
      <c r="P98" s="848"/>
      <c r="Q98" s="848"/>
      <c r="R98" s="848"/>
      <c r="S98" s="835"/>
      <c r="T98" s="835"/>
      <c r="U98" s="53"/>
      <c r="V98" s="53"/>
    </row>
    <row r="99" spans="1:22" ht="29.25">
      <c r="A99" s="824">
        <v>2</v>
      </c>
      <c r="B99" s="834">
        <v>60</v>
      </c>
      <c r="C99" s="842" t="s">
        <v>930</v>
      </c>
      <c r="D99" s="840">
        <v>0.4</v>
      </c>
      <c r="E99" s="817" t="s">
        <v>405</v>
      </c>
      <c r="F99" s="818" t="s">
        <v>119</v>
      </c>
      <c r="G99" s="816" t="s">
        <v>115</v>
      </c>
      <c r="H99" s="846"/>
      <c r="I99" s="847"/>
      <c r="J99" s="847"/>
      <c r="K99" s="847"/>
      <c r="L99" s="848"/>
      <c r="M99" s="848"/>
      <c r="N99" s="848"/>
      <c r="O99" s="848"/>
      <c r="P99" s="848"/>
      <c r="Q99" s="848"/>
      <c r="R99" s="848"/>
      <c r="S99" s="835"/>
      <c r="T99" s="835"/>
      <c r="U99" s="53"/>
      <c r="V99" s="53"/>
    </row>
    <row r="100" spans="1:22" ht="24">
      <c r="A100" s="2156" t="s">
        <v>394</v>
      </c>
      <c r="B100" s="2156"/>
      <c r="C100" s="2156"/>
      <c r="D100" s="1246">
        <f>D99+D98</f>
        <v>2.1</v>
      </c>
      <c r="E100" s="824"/>
      <c r="F100" s="824"/>
      <c r="G100" s="824"/>
      <c r="H100" s="846"/>
      <c r="I100" s="847"/>
      <c r="J100" s="847"/>
      <c r="K100" s="847"/>
      <c r="L100" s="848"/>
      <c r="M100" s="848"/>
      <c r="N100" s="848"/>
      <c r="O100" s="848"/>
      <c r="P100" s="848"/>
      <c r="Q100" s="848"/>
      <c r="R100" s="848"/>
      <c r="S100" s="835"/>
      <c r="T100" s="835"/>
      <c r="U100" s="53"/>
      <c r="V100" s="53"/>
    </row>
    <row r="101" spans="1:22" ht="18" thickBot="1">
      <c r="A101" s="2131" t="s">
        <v>312</v>
      </c>
      <c r="B101" s="2131"/>
      <c r="C101" s="2131"/>
      <c r="D101" s="542">
        <f>D96+D100</f>
        <v>10.4</v>
      </c>
      <c r="E101" s="539"/>
      <c r="F101" s="539"/>
      <c r="G101" s="539"/>
      <c r="H101" s="550"/>
      <c r="I101" s="539"/>
      <c r="J101" s="539"/>
      <c r="K101" s="539"/>
      <c r="L101" s="545"/>
      <c r="M101" s="545"/>
      <c r="N101" s="545"/>
      <c r="O101" s="545"/>
      <c r="P101" s="545"/>
      <c r="Q101" s="545"/>
      <c r="R101" s="545"/>
      <c r="S101" s="545"/>
      <c r="T101" s="545"/>
      <c r="U101" s="546"/>
      <c r="V101" s="546"/>
    </row>
    <row r="102" spans="1:22" ht="18" thickBot="1">
      <c r="A102" s="2132" t="s">
        <v>945</v>
      </c>
      <c r="B102" s="2133"/>
      <c r="C102" s="2133"/>
      <c r="D102" s="2133"/>
      <c r="E102" s="2133"/>
      <c r="F102" s="2133"/>
      <c r="G102" s="2133"/>
      <c r="H102" s="2133"/>
      <c r="I102" s="2133"/>
      <c r="J102" s="2133"/>
      <c r="K102" s="2133"/>
      <c r="L102" s="2133"/>
      <c r="M102" s="2133"/>
      <c r="N102" s="2133"/>
      <c r="O102" s="2133"/>
      <c r="P102" s="2133"/>
      <c r="Q102" s="2133"/>
      <c r="R102" s="2133"/>
      <c r="S102" s="2133"/>
      <c r="T102" s="2133"/>
      <c r="U102" s="2133"/>
      <c r="V102" s="2134"/>
    </row>
    <row r="103" spans="1:22" ht="29.25">
      <c r="A103" s="815">
        <v>1</v>
      </c>
      <c r="B103" s="815">
        <v>9</v>
      </c>
      <c r="C103" s="816" t="s">
        <v>927</v>
      </c>
      <c r="D103" s="815">
        <v>0.7</v>
      </c>
      <c r="E103" s="832" t="s">
        <v>286</v>
      </c>
      <c r="F103" s="818" t="s">
        <v>122</v>
      </c>
      <c r="G103" s="816" t="s">
        <v>1405</v>
      </c>
      <c r="H103" s="857" t="s">
        <v>958</v>
      </c>
      <c r="I103" s="815" t="s">
        <v>912</v>
      </c>
      <c r="J103" s="857" t="s">
        <v>913</v>
      </c>
      <c r="K103" s="857" t="s">
        <v>959</v>
      </c>
      <c r="L103" s="821">
        <f aca="true" t="shared" si="10" ref="L103:L110">M103+N103+O103+P103+Q103+R103+S103+T103+U103+V103</f>
        <v>2.55</v>
      </c>
      <c r="M103" s="815"/>
      <c r="N103" s="815"/>
      <c r="O103" s="815"/>
      <c r="P103" s="815"/>
      <c r="Q103" s="815">
        <v>2.55</v>
      </c>
      <c r="R103" s="815"/>
      <c r="S103" s="815"/>
      <c r="T103" s="815"/>
      <c r="U103" s="815"/>
      <c r="V103" s="849"/>
    </row>
    <row r="104" spans="1:22" ht="73.5">
      <c r="A104" s="824">
        <v>2</v>
      </c>
      <c r="B104" s="824">
        <v>10</v>
      </c>
      <c r="C104" s="818" t="s">
        <v>546</v>
      </c>
      <c r="D104" s="825">
        <v>1</v>
      </c>
      <c r="E104" s="817" t="s">
        <v>405</v>
      </c>
      <c r="F104" s="818" t="s">
        <v>119</v>
      </c>
      <c r="G104" s="816" t="s">
        <v>1405</v>
      </c>
      <c r="H104" s="819" t="s">
        <v>123</v>
      </c>
      <c r="I104" s="831" t="s">
        <v>912</v>
      </c>
      <c r="J104" s="831" t="s">
        <v>913</v>
      </c>
      <c r="K104" s="832" t="s">
        <v>1438</v>
      </c>
      <c r="L104" s="821">
        <f t="shared" si="10"/>
        <v>6.69</v>
      </c>
      <c r="M104" s="824">
        <v>5.12</v>
      </c>
      <c r="N104" s="824"/>
      <c r="O104" s="824">
        <v>0.66</v>
      </c>
      <c r="P104" s="824"/>
      <c r="Q104" s="824"/>
      <c r="R104" s="824"/>
      <c r="S104" s="824">
        <v>0.91</v>
      </c>
      <c r="T104" s="824"/>
      <c r="U104" s="824"/>
      <c r="V104" s="850"/>
    </row>
    <row r="105" spans="1:22" ht="48.75">
      <c r="A105" s="824">
        <v>3</v>
      </c>
      <c r="B105" s="824">
        <v>22</v>
      </c>
      <c r="C105" s="1541" t="s">
        <v>951</v>
      </c>
      <c r="D105" s="825">
        <v>1</v>
      </c>
      <c r="E105" s="817" t="s">
        <v>405</v>
      </c>
      <c r="F105" s="818" t="s">
        <v>116</v>
      </c>
      <c r="G105" s="816" t="s">
        <v>1405</v>
      </c>
      <c r="H105" s="830" t="s">
        <v>117</v>
      </c>
      <c r="I105" s="824" t="s">
        <v>912</v>
      </c>
      <c r="J105" s="824" t="s">
        <v>913</v>
      </c>
      <c r="K105" s="824" t="s">
        <v>1433</v>
      </c>
      <c r="L105" s="821">
        <f t="shared" si="10"/>
        <v>7.259999999999999</v>
      </c>
      <c r="M105" s="820">
        <v>4.8</v>
      </c>
      <c r="N105" s="820">
        <v>1.14</v>
      </c>
      <c r="O105" s="820"/>
      <c r="P105" s="820">
        <v>1.14</v>
      </c>
      <c r="Q105" s="820"/>
      <c r="R105" s="820"/>
      <c r="S105" s="820"/>
      <c r="T105" s="820">
        <v>0.18</v>
      </c>
      <c r="U105" s="824"/>
      <c r="V105" s="850"/>
    </row>
    <row r="106" spans="1:22" ht="48.75">
      <c r="A106" s="824">
        <v>4</v>
      </c>
      <c r="B106" s="824">
        <v>22</v>
      </c>
      <c r="C106" s="818" t="s">
        <v>132</v>
      </c>
      <c r="D106" s="825">
        <v>1</v>
      </c>
      <c r="E106" s="817" t="s">
        <v>405</v>
      </c>
      <c r="F106" s="818" t="s">
        <v>116</v>
      </c>
      <c r="G106" s="818" t="s">
        <v>1405</v>
      </c>
      <c r="H106" s="830" t="s">
        <v>117</v>
      </c>
      <c r="I106" s="824" t="s">
        <v>912</v>
      </c>
      <c r="J106" s="824" t="s">
        <v>913</v>
      </c>
      <c r="K106" s="824" t="s">
        <v>1433</v>
      </c>
      <c r="L106" s="828">
        <f t="shared" si="10"/>
        <v>7.259999999999999</v>
      </c>
      <c r="M106" s="827">
        <v>4.8</v>
      </c>
      <c r="N106" s="827">
        <v>1.14</v>
      </c>
      <c r="O106" s="827"/>
      <c r="P106" s="827">
        <v>1.14</v>
      </c>
      <c r="Q106" s="827"/>
      <c r="R106" s="827"/>
      <c r="S106" s="827"/>
      <c r="T106" s="827">
        <v>0.18</v>
      </c>
      <c r="U106" s="824"/>
      <c r="V106" s="850"/>
    </row>
    <row r="107" spans="1:22" ht="73.5">
      <c r="A107" s="824">
        <v>5</v>
      </c>
      <c r="B107" s="824">
        <v>37</v>
      </c>
      <c r="C107" s="818" t="s">
        <v>535</v>
      </c>
      <c r="D107" s="825">
        <v>0.6</v>
      </c>
      <c r="E107" s="817" t="s">
        <v>405</v>
      </c>
      <c r="F107" s="818" t="s">
        <v>116</v>
      </c>
      <c r="G107" s="818" t="s">
        <v>1405</v>
      </c>
      <c r="H107" s="830" t="s">
        <v>149</v>
      </c>
      <c r="I107" s="830" t="s">
        <v>912</v>
      </c>
      <c r="J107" s="830" t="s">
        <v>913</v>
      </c>
      <c r="K107" s="830" t="s">
        <v>1439</v>
      </c>
      <c r="L107" s="828">
        <f t="shared" si="10"/>
        <v>3.8699999999999997</v>
      </c>
      <c r="M107" s="827">
        <v>2.4</v>
      </c>
      <c r="N107" s="827">
        <v>0.57</v>
      </c>
      <c r="O107" s="827">
        <v>0.33</v>
      </c>
      <c r="P107" s="827">
        <v>0.57</v>
      </c>
      <c r="Q107" s="827"/>
      <c r="R107" s="827"/>
      <c r="S107" s="827"/>
      <c r="T107" s="827"/>
      <c r="U107" s="827"/>
      <c r="V107" s="861"/>
    </row>
    <row r="108" spans="1:22" ht="48.75">
      <c r="A108" s="824">
        <v>6</v>
      </c>
      <c r="B108" s="824">
        <v>38</v>
      </c>
      <c r="C108" s="818" t="s">
        <v>531</v>
      </c>
      <c r="D108" s="825">
        <v>1</v>
      </c>
      <c r="E108" s="817" t="s">
        <v>405</v>
      </c>
      <c r="F108" s="818" t="s">
        <v>119</v>
      </c>
      <c r="G108" s="816" t="s">
        <v>1405</v>
      </c>
      <c r="H108" s="830" t="s">
        <v>916</v>
      </c>
      <c r="I108" s="824" t="s">
        <v>912</v>
      </c>
      <c r="J108" s="824" t="s">
        <v>913</v>
      </c>
      <c r="K108" s="824" t="s">
        <v>917</v>
      </c>
      <c r="L108" s="821">
        <f t="shared" si="10"/>
        <v>7.72</v>
      </c>
      <c r="M108" s="827">
        <v>6.4</v>
      </c>
      <c r="N108" s="820">
        <v>1.14</v>
      </c>
      <c r="O108" s="827"/>
      <c r="P108" s="827"/>
      <c r="Q108" s="827"/>
      <c r="R108" s="827"/>
      <c r="S108" s="827"/>
      <c r="T108" s="820">
        <v>0.18</v>
      </c>
      <c r="U108" s="827"/>
      <c r="V108" s="861"/>
    </row>
    <row r="109" spans="1:22" ht="48.75">
      <c r="A109" s="824">
        <v>7</v>
      </c>
      <c r="B109" s="824">
        <v>71</v>
      </c>
      <c r="C109" s="818" t="s">
        <v>935</v>
      </c>
      <c r="D109" s="825">
        <v>0.5</v>
      </c>
      <c r="E109" s="817" t="s">
        <v>405</v>
      </c>
      <c r="F109" s="818" t="s">
        <v>119</v>
      </c>
      <c r="G109" s="816" t="s">
        <v>1405</v>
      </c>
      <c r="H109" s="819" t="s">
        <v>919</v>
      </c>
      <c r="I109" s="818" t="s">
        <v>912</v>
      </c>
      <c r="J109" s="818" t="s">
        <v>913</v>
      </c>
      <c r="K109" s="818" t="s">
        <v>920</v>
      </c>
      <c r="L109" s="821">
        <f t="shared" si="10"/>
        <v>3.88</v>
      </c>
      <c r="M109" s="827">
        <v>3.2</v>
      </c>
      <c r="N109" s="827"/>
      <c r="O109" s="827"/>
      <c r="P109" s="827">
        <v>0.11</v>
      </c>
      <c r="Q109" s="827"/>
      <c r="R109" s="827"/>
      <c r="S109" s="827">
        <v>0.57</v>
      </c>
      <c r="T109" s="827"/>
      <c r="U109" s="827"/>
      <c r="V109" s="861"/>
    </row>
    <row r="110" spans="1:22" ht="48.75">
      <c r="A110" s="824">
        <v>8</v>
      </c>
      <c r="B110" s="824">
        <v>71</v>
      </c>
      <c r="C110" s="818" t="s">
        <v>548</v>
      </c>
      <c r="D110" s="825">
        <v>1</v>
      </c>
      <c r="E110" s="817" t="s">
        <v>405</v>
      </c>
      <c r="F110" s="818" t="s">
        <v>119</v>
      </c>
      <c r="G110" s="816" t="s">
        <v>1405</v>
      </c>
      <c r="H110" s="819" t="s">
        <v>919</v>
      </c>
      <c r="I110" s="818" t="s">
        <v>912</v>
      </c>
      <c r="J110" s="818" t="s">
        <v>913</v>
      </c>
      <c r="K110" s="818" t="s">
        <v>920</v>
      </c>
      <c r="L110" s="821">
        <f t="shared" si="10"/>
        <v>7.76</v>
      </c>
      <c r="M110" s="827">
        <v>6.4</v>
      </c>
      <c r="N110" s="827"/>
      <c r="O110" s="827"/>
      <c r="P110" s="827">
        <v>0.22</v>
      </c>
      <c r="Q110" s="827"/>
      <c r="R110" s="827"/>
      <c r="S110" s="827">
        <v>1.14</v>
      </c>
      <c r="T110" s="827"/>
      <c r="U110" s="829"/>
      <c r="V110" s="829"/>
    </row>
    <row r="111" spans="1:22" ht="24">
      <c r="A111" s="2127" t="s">
        <v>394</v>
      </c>
      <c r="B111" s="2128"/>
      <c r="C111" s="2129"/>
      <c r="D111" s="1542">
        <f>D110+D109+D108+D107+D106+D105+D104+D103</f>
        <v>6.8</v>
      </c>
      <c r="E111" s="823"/>
      <c r="F111" s="823"/>
      <c r="G111" s="823"/>
      <c r="H111" s="851"/>
      <c r="I111" s="845"/>
      <c r="J111" s="845"/>
      <c r="K111" s="845"/>
      <c r="L111" s="821">
        <f>L110+L109+L108+L107+L106+L105+L104+L103</f>
        <v>46.989999999999995</v>
      </c>
      <c r="M111" s="821">
        <f aca="true" t="shared" si="11" ref="M111:V111">M110+M109+M108+M107+M106+M105+M104+M103</f>
        <v>33.12</v>
      </c>
      <c r="N111" s="821">
        <f t="shared" si="11"/>
        <v>3.9899999999999993</v>
      </c>
      <c r="O111" s="821">
        <f t="shared" si="11"/>
        <v>0.99</v>
      </c>
      <c r="P111" s="821">
        <f t="shared" si="11"/>
        <v>3.1799999999999997</v>
      </c>
      <c r="Q111" s="821">
        <f t="shared" si="11"/>
        <v>2.55</v>
      </c>
      <c r="R111" s="821">
        <f t="shared" si="11"/>
        <v>0</v>
      </c>
      <c r="S111" s="821">
        <f t="shared" si="11"/>
        <v>2.62</v>
      </c>
      <c r="T111" s="821">
        <f t="shared" si="11"/>
        <v>0.54</v>
      </c>
      <c r="U111" s="821">
        <f t="shared" si="11"/>
        <v>0</v>
      </c>
      <c r="V111" s="821">
        <f t="shared" si="11"/>
        <v>0</v>
      </c>
    </row>
    <row r="112" spans="1:22" ht="18">
      <c r="A112" s="573" t="s">
        <v>923</v>
      </c>
      <c r="B112" s="573"/>
      <c r="C112" s="573"/>
      <c r="D112" s="573"/>
      <c r="E112" s="533"/>
      <c r="F112" s="540"/>
      <c r="G112" s="540"/>
      <c r="H112" s="547"/>
      <c r="I112" s="548"/>
      <c r="J112" s="548"/>
      <c r="K112" s="548"/>
      <c r="L112" s="530"/>
      <c r="M112" s="530"/>
      <c r="N112" s="530"/>
      <c r="O112" s="530"/>
      <c r="P112" s="530"/>
      <c r="Q112" s="530"/>
      <c r="R112" s="530"/>
      <c r="S112" s="530"/>
      <c r="T112" s="530"/>
      <c r="U112" s="531"/>
      <c r="V112" s="531"/>
    </row>
    <row r="113" spans="1:22" ht="29.25">
      <c r="A113" s="824">
        <v>1</v>
      </c>
      <c r="B113" s="824">
        <v>70</v>
      </c>
      <c r="C113" s="818" t="s">
        <v>549</v>
      </c>
      <c r="D113" s="825">
        <v>1.6</v>
      </c>
      <c r="E113" s="832" t="s">
        <v>405</v>
      </c>
      <c r="F113" s="818" t="s">
        <v>1440</v>
      </c>
      <c r="G113" s="816" t="s">
        <v>115</v>
      </c>
      <c r="H113" s="851"/>
      <c r="I113" s="845"/>
      <c r="J113" s="845"/>
      <c r="K113" s="845"/>
      <c r="L113" s="828"/>
      <c r="M113" s="828"/>
      <c r="N113" s="828"/>
      <c r="O113" s="828"/>
      <c r="P113" s="828"/>
      <c r="Q113" s="828"/>
      <c r="R113" s="828"/>
      <c r="S113" s="828"/>
      <c r="T113" s="828"/>
      <c r="U113" s="53"/>
      <c r="V113" s="53"/>
    </row>
    <row r="114" spans="1:22" ht="29.25">
      <c r="A114" s="824">
        <v>2</v>
      </c>
      <c r="B114" s="824">
        <v>70</v>
      </c>
      <c r="C114" s="818" t="s">
        <v>126</v>
      </c>
      <c r="D114" s="825">
        <v>2.4</v>
      </c>
      <c r="E114" s="832" t="s">
        <v>405</v>
      </c>
      <c r="F114" s="818" t="s">
        <v>128</v>
      </c>
      <c r="G114" s="816" t="s">
        <v>115</v>
      </c>
      <c r="H114" s="851"/>
      <c r="I114" s="845"/>
      <c r="J114" s="845"/>
      <c r="K114" s="845"/>
      <c r="L114" s="828"/>
      <c r="M114" s="828"/>
      <c r="N114" s="828"/>
      <c r="O114" s="828"/>
      <c r="P114" s="828"/>
      <c r="Q114" s="828"/>
      <c r="R114" s="828"/>
      <c r="S114" s="828"/>
      <c r="T114" s="828"/>
      <c r="U114" s="53"/>
      <c r="V114" s="53"/>
    </row>
    <row r="115" spans="1:22" ht="24">
      <c r="A115" s="2156" t="s">
        <v>394</v>
      </c>
      <c r="B115" s="2156"/>
      <c r="C115" s="2156"/>
      <c r="D115" s="1246">
        <f>D114+D113</f>
        <v>4</v>
      </c>
      <c r="E115" s="817"/>
      <c r="F115" s="823"/>
      <c r="G115" s="818"/>
      <c r="H115" s="851"/>
      <c r="I115" s="845"/>
      <c r="J115" s="845"/>
      <c r="K115" s="845"/>
      <c r="L115" s="828"/>
      <c r="M115" s="828"/>
      <c r="N115" s="828"/>
      <c r="O115" s="828"/>
      <c r="P115" s="828"/>
      <c r="Q115" s="828"/>
      <c r="R115" s="828"/>
      <c r="S115" s="828"/>
      <c r="T115" s="828"/>
      <c r="U115" s="53"/>
      <c r="V115" s="53"/>
    </row>
    <row r="116" spans="1:22" ht="18" thickBot="1">
      <c r="A116" s="2131" t="s">
        <v>312</v>
      </c>
      <c r="B116" s="2131"/>
      <c r="C116" s="2131"/>
      <c r="D116" s="542">
        <f>D115+D111</f>
        <v>10.8</v>
      </c>
      <c r="E116" s="561"/>
      <c r="F116" s="561"/>
      <c r="G116" s="543"/>
      <c r="H116" s="562"/>
      <c r="I116" s="558"/>
      <c r="J116" s="558"/>
      <c r="K116" s="558"/>
      <c r="L116" s="563"/>
      <c r="M116" s="563"/>
      <c r="N116" s="563"/>
      <c r="O116" s="563"/>
      <c r="P116" s="563"/>
      <c r="Q116" s="563"/>
      <c r="R116" s="563"/>
      <c r="S116" s="563"/>
      <c r="T116" s="563"/>
      <c r="U116" s="546"/>
      <c r="V116" s="546"/>
    </row>
    <row r="117" spans="1:22" ht="18" thickBot="1">
      <c r="A117" s="2132" t="s">
        <v>947</v>
      </c>
      <c r="B117" s="2133"/>
      <c r="C117" s="2133"/>
      <c r="D117" s="2133"/>
      <c r="E117" s="2133"/>
      <c r="F117" s="2133"/>
      <c r="G117" s="2133"/>
      <c r="H117" s="2133"/>
      <c r="I117" s="2133"/>
      <c r="J117" s="2133"/>
      <c r="K117" s="2133"/>
      <c r="L117" s="2133"/>
      <c r="M117" s="2133"/>
      <c r="N117" s="2133"/>
      <c r="O117" s="2133"/>
      <c r="P117" s="2133"/>
      <c r="Q117" s="2133"/>
      <c r="R117" s="2133"/>
      <c r="S117" s="2163"/>
      <c r="T117" s="2163"/>
      <c r="U117" s="2163"/>
      <c r="V117" s="2164"/>
    </row>
    <row r="118" spans="1:22" ht="48.75">
      <c r="A118" s="815">
        <v>1</v>
      </c>
      <c r="B118" s="815">
        <v>26</v>
      </c>
      <c r="C118" s="816" t="s">
        <v>541</v>
      </c>
      <c r="D118" s="837">
        <v>1</v>
      </c>
      <c r="E118" s="817" t="s">
        <v>405</v>
      </c>
      <c r="F118" s="818" t="s">
        <v>119</v>
      </c>
      <c r="G118" s="816" t="s">
        <v>1405</v>
      </c>
      <c r="H118" s="830" t="s">
        <v>117</v>
      </c>
      <c r="I118" s="824" t="s">
        <v>912</v>
      </c>
      <c r="J118" s="824" t="s">
        <v>913</v>
      </c>
      <c r="K118" s="824" t="s">
        <v>1433</v>
      </c>
      <c r="L118" s="852">
        <f aca="true" t="shared" si="12" ref="L118:L128">M118+N118+O118+P118+Q118+R118+S118+T118+U118+V118</f>
        <v>7.259999999999999</v>
      </c>
      <c r="M118" s="820">
        <v>4.8</v>
      </c>
      <c r="N118" s="820">
        <v>1.14</v>
      </c>
      <c r="O118" s="820"/>
      <c r="P118" s="820">
        <v>1.14</v>
      </c>
      <c r="Q118" s="820"/>
      <c r="R118" s="820"/>
      <c r="S118" s="820"/>
      <c r="T118" s="820">
        <v>0.18</v>
      </c>
      <c r="U118" s="820"/>
      <c r="V118" s="820"/>
    </row>
    <row r="119" spans="1:22" ht="48.75">
      <c r="A119" s="824">
        <v>2</v>
      </c>
      <c r="B119" s="824">
        <v>26</v>
      </c>
      <c r="C119" s="818" t="s">
        <v>948</v>
      </c>
      <c r="D119" s="825">
        <v>1</v>
      </c>
      <c r="E119" s="817" t="s">
        <v>405</v>
      </c>
      <c r="F119" s="818" t="s">
        <v>116</v>
      </c>
      <c r="G119" s="816" t="s">
        <v>1405</v>
      </c>
      <c r="H119" s="830" t="s">
        <v>117</v>
      </c>
      <c r="I119" s="824" t="s">
        <v>912</v>
      </c>
      <c r="J119" s="824" t="s">
        <v>913</v>
      </c>
      <c r="K119" s="824" t="s">
        <v>1433</v>
      </c>
      <c r="L119" s="852">
        <f t="shared" si="12"/>
        <v>7.259999999999999</v>
      </c>
      <c r="M119" s="820">
        <v>4.8</v>
      </c>
      <c r="N119" s="820">
        <v>1.14</v>
      </c>
      <c r="O119" s="820"/>
      <c r="P119" s="820">
        <v>1.14</v>
      </c>
      <c r="Q119" s="820"/>
      <c r="R119" s="820"/>
      <c r="S119" s="820"/>
      <c r="T119" s="820">
        <v>0.18</v>
      </c>
      <c r="U119" s="827"/>
      <c r="V119" s="827"/>
    </row>
    <row r="120" spans="1:22" ht="48.75">
      <c r="A120" s="824">
        <v>3</v>
      </c>
      <c r="B120" s="824">
        <v>27</v>
      </c>
      <c r="C120" s="818" t="s">
        <v>566</v>
      </c>
      <c r="D120" s="825">
        <v>0.6</v>
      </c>
      <c r="E120" s="817" t="s">
        <v>405</v>
      </c>
      <c r="F120" s="818" t="s">
        <v>116</v>
      </c>
      <c r="G120" s="816" t="s">
        <v>1405</v>
      </c>
      <c r="H120" s="830" t="s">
        <v>117</v>
      </c>
      <c r="I120" s="824" t="s">
        <v>912</v>
      </c>
      <c r="J120" s="824" t="s">
        <v>913</v>
      </c>
      <c r="K120" s="824" t="s">
        <v>1433</v>
      </c>
      <c r="L120" s="852">
        <f t="shared" si="12"/>
        <v>4.3500000000000005</v>
      </c>
      <c r="M120" s="827">
        <v>2.88</v>
      </c>
      <c r="N120" s="827">
        <v>0.68</v>
      </c>
      <c r="O120" s="827"/>
      <c r="P120" s="827">
        <v>0.68</v>
      </c>
      <c r="Q120" s="827"/>
      <c r="R120" s="827"/>
      <c r="S120" s="827"/>
      <c r="T120" s="827">
        <v>0.11</v>
      </c>
      <c r="U120" s="827"/>
      <c r="V120" s="827"/>
    </row>
    <row r="121" spans="1:22" ht="48.75">
      <c r="A121" s="824">
        <v>4</v>
      </c>
      <c r="B121" s="824">
        <v>27</v>
      </c>
      <c r="C121" s="818" t="s">
        <v>477</v>
      </c>
      <c r="D121" s="825">
        <v>0.9</v>
      </c>
      <c r="E121" s="817" t="s">
        <v>405</v>
      </c>
      <c r="F121" s="818" t="s">
        <v>116</v>
      </c>
      <c r="G121" s="816" t="s">
        <v>1405</v>
      </c>
      <c r="H121" s="830" t="s">
        <v>117</v>
      </c>
      <c r="I121" s="824" t="s">
        <v>912</v>
      </c>
      <c r="J121" s="824" t="s">
        <v>913</v>
      </c>
      <c r="K121" s="824" t="s">
        <v>1433</v>
      </c>
      <c r="L121" s="852">
        <f t="shared" si="12"/>
        <v>6.540000000000001</v>
      </c>
      <c r="M121" s="827">
        <v>4.32</v>
      </c>
      <c r="N121" s="827">
        <v>1.03</v>
      </c>
      <c r="O121" s="827"/>
      <c r="P121" s="827">
        <v>1.03</v>
      </c>
      <c r="Q121" s="827"/>
      <c r="R121" s="827"/>
      <c r="S121" s="827"/>
      <c r="T121" s="827">
        <v>0.16</v>
      </c>
      <c r="U121" s="827"/>
      <c r="V121" s="827"/>
    </row>
    <row r="122" spans="1:22" ht="48.75">
      <c r="A122" s="824">
        <v>5</v>
      </c>
      <c r="B122" s="824">
        <v>28</v>
      </c>
      <c r="C122" s="818" t="s">
        <v>1417</v>
      </c>
      <c r="D122" s="825">
        <v>1</v>
      </c>
      <c r="E122" s="817" t="s">
        <v>405</v>
      </c>
      <c r="F122" s="818" t="s">
        <v>116</v>
      </c>
      <c r="G122" s="816" t="s">
        <v>1405</v>
      </c>
      <c r="H122" s="830" t="s">
        <v>117</v>
      </c>
      <c r="I122" s="824" t="s">
        <v>912</v>
      </c>
      <c r="J122" s="824" t="s">
        <v>913</v>
      </c>
      <c r="K122" s="824" t="s">
        <v>1433</v>
      </c>
      <c r="L122" s="852">
        <f t="shared" si="12"/>
        <v>7.259999999999999</v>
      </c>
      <c r="M122" s="820">
        <v>4.8</v>
      </c>
      <c r="N122" s="820">
        <v>1.14</v>
      </c>
      <c r="O122" s="820"/>
      <c r="P122" s="820">
        <v>1.14</v>
      </c>
      <c r="Q122" s="820"/>
      <c r="R122" s="820"/>
      <c r="S122" s="820"/>
      <c r="T122" s="820">
        <v>0.18</v>
      </c>
      <c r="U122" s="827"/>
      <c r="V122" s="827"/>
    </row>
    <row r="123" spans="1:22" ht="48.75">
      <c r="A123" s="824">
        <v>6</v>
      </c>
      <c r="B123" s="815">
        <v>48</v>
      </c>
      <c r="C123" s="832" t="s">
        <v>927</v>
      </c>
      <c r="D123" s="837">
        <v>1</v>
      </c>
      <c r="E123" s="817" t="s">
        <v>405</v>
      </c>
      <c r="F123" s="818" t="s">
        <v>119</v>
      </c>
      <c r="G123" s="816" t="s">
        <v>1405</v>
      </c>
      <c r="H123" s="830" t="s">
        <v>916</v>
      </c>
      <c r="I123" s="824" t="s">
        <v>912</v>
      </c>
      <c r="J123" s="824" t="s">
        <v>913</v>
      </c>
      <c r="K123" s="824" t="s">
        <v>917</v>
      </c>
      <c r="L123" s="852">
        <f t="shared" si="12"/>
        <v>7.72</v>
      </c>
      <c r="M123" s="827">
        <v>6.4</v>
      </c>
      <c r="N123" s="820">
        <v>1.14</v>
      </c>
      <c r="O123" s="827"/>
      <c r="P123" s="827"/>
      <c r="Q123" s="827"/>
      <c r="R123" s="827"/>
      <c r="S123" s="827"/>
      <c r="T123" s="820">
        <v>0.18</v>
      </c>
      <c r="U123" s="827"/>
      <c r="V123" s="827"/>
    </row>
    <row r="124" spans="1:22" ht="48.75">
      <c r="A124" s="824">
        <v>7</v>
      </c>
      <c r="B124" s="815">
        <v>48</v>
      </c>
      <c r="C124" s="832" t="s">
        <v>541</v>
      </c>
      <c r="D124" s="837">
        <v>1</v>
      </c>
      <c r="E124" s="817" t="s">
        <v>405</v>
      </c>
      <c r="F124" s="818" t="s">
        <v>119</v>
      </c>
      <c r="G124" s="816" t="s">
        <v>1405</v>
      </c>
      <c r="H124" s="830" t="s">
        <v>117</v>
      </c>
      <c r="I124" s="824" t="s">
        <v>912</v>
      </c>
      <c r="J124" s="824" t="s">
        <v>913</v>
      </c>
      <c r="K124" s="824" t="s">
        <v>1433</v>
      </c>
      <c r="L124" s="852">
        <f t="shared" si="12"/>
        <v>7.259999999999999</v>
      </c>
      <c r="M124" s="820">
        <v>4.8</v>
      </c>
      <c r="N124" s="820">
        <v>1.14</v>
      </c>
      <c r="O124" s="820"/>
      <c r="P124" s="820">
        <v>1.14</v>
      </c>
      <c r="Q124" s="820"/>
      <c r="R124" s="820"/>
      <c r="S124" s="820"/>
      <c r="T124" s="820">
        <v>0.18</v>
      </c>
      <c r="U124" s="827"/>
      <c r="V124" s="827"/>
    </row>
    <row r="125" spans="1:22" ht="29.25">
      <c r="A125" s="1543">
        <v>8</v>
      </c>
      <c r="B125" s="1544">
        <v>48</v>
      </c>
      <c r="C125" s="1545" t="s">
        <v>430</v>
      </c>
      <c r="D125" s="1546">
        <v>0.6</v>
      </c>
      <c r="E125" s="1545" t="s">
        <v>449</v>
      </c>
      <c r="F125" s="1544" t="s">
        <v>150</v>
      </c>
      <c r="G125" s="1547" t="s">
        <v>1405</v>
      </c>
      <c r="H125" s="1548" t="s">
        <v>59</v>
      </c>
      <c r="I125" s="1543" t="s">
        <v>1428</v>
      </c>
      <c r="J125" s="1543" t="s">
        <v>913</v>
      </c>
      <c r="K125" s="1548" t="s">
        <v>470</v>
      </c>
      <c r="L125" s="1549">
        <f t="shared" si="12"/>
        <v>2</v>
      </c>
      <c r="M125" s="1550"/>
      <c r="N125" s="1550"/>
      <c r="O125" s="1550">
        <v>2</v>
      </c>
      <c r="P125" s="1550"/>
      <c r="Q125" s="1550"/>
      <c r="R125" s="1550"/>
      <c r="S125" s="1550"/>
      <c r="T125" s="1550"/>
      <c r="U125" s="1550"/>
      <c r="V125" s="1550"/>
    </row>
    <row r="126" spans="1:22" ht="29.25">
      <c r="A126" s="824">
        <v>9</v>
      </c>
      <c r="B126" s="824">
        <v>48</v>
      </c>
      <c r="C126" s="817" t="s">
        <v>552</v>
      </c>
      <c r="D126" s="825">
        <v>1</v>
      </c>
      <c r="E126" s="817" t="s">
        <v>449</v>
      </c>
      <c r="F126" s="824" t="s">
        <v>150</v>
      </c>
      <c r="G126" s="818" t="s">
        <v>1405</v>
      </c>
      <c r="H126" s="830" t="s">
        <v>59</v>
      </c>
      <c r="I126" s="824" t="s">
        <v>1428</v>
      </c>
      <c r="J126" s="824" t="s">
        <v>913</v>
      </c>
      <c r="K126" s="830" t="s">
        <v>470</v>
      </c>
      <c r="L126" s="853">
        <f t="shared" si="12"/>
        <v>3.33</v>
      </c>
      <c r="M126" s="827"/>
      <c r="N126" s="827"/>
      <c r="O126" s="827">
        <v>3.33</v>
      </c>
      <c r="P126" s="827"/>
      <c r="Q126" s="827"/>
      <c r="R126" s="827"/>
      <c r="S126" s="827"/>
      <c r="T126" s="827"/>
      <c r="U126" s="827"/>
      <c r="V126" s="1551"/>
    </row>
    <row r="127" spans="1:22" ht="29.25">
      <c r="A127" s="815">
        <v>10</v>
      </c>
      <c r="B127" s="815">
        <v>62</v>
      </c>
      <c r="C127" s="816" t="s">
        <v>1441</v>
      </c>
      <c r="D127" s="837">
        <v>1</v>
      </c>
      <c r="E127" s="832" t="s">
        <v>286</v>
      </c>
      <c r="F127" s="816" t="s">
        <v>116</v>
      </c>
      <c r="G127" s="816" t="s">
        <v>1405</v>
      </c>
      <c r="H127" s="831" t="s">
        <v>129</v>
      </c>
      <c r="I127" s="815" t="s">
        <v>912</v>
      </c>
      <c r="J127" s="857" t="s">
        <v>913</v>
      </c>
      <c r="K127" s="857" t="s">
        <v>959</v>
      </c>
      <c r="L127" s="852">
        <f t="shared" si="12"/>
        <v>3.64</v>
      </c>
      <c r="M127" s="1552"/>
      <c r="N127" s="1552"/>
      <c r="O127" s="1552"/>
      <c r="P127" s="1552"/>
      <c r="Q127" s="1552">
        <v>3.64</v>
      </c>
      <c r="R127" s="1552"/>
      <c r="S127" s="1552"/>
      <c r="T127" s="1553"/>
      <c r="U127" s="1554"/>
      <c r="V127" s="864"/>
    </row>
    <row r="128" spans="1:22" ht="29.25">
      <c r="A128" s="824">
        <v>11</v>
      </c>
      <c r="B128" s="824">
        <v>63</v>
      </c>
      <c r="C128" s="818" t="s">
        <v>930</v>
      </c>
      <c r="D128" s="825">
        <v>0.8</v>
      </c>
      <c r="E128" s="832" t="s">
        <v>286</v>
      </c>
      <c r="F128" s="818" t="s">
        <v>116</v>
      </c>
      <c r="G128" s="816" t="s">
        <v>1405</v>
      </c>
      <c r="H128" s="830" t="s">
        <v>129</v>
      </c>
      <c r="I128" s="815" t="s">
        <v>912</v>
      </c>
      <c r="J128" s="857" t="s">
        <v>913</v>
      </c>
      <c r="K128" s="857" t="s">
        <v>959</v>
      </c>
      <c r="L128" s="852">
        <f t="shared" si="12"/>
        <v>2.91</v>
      </c>
      <c r="M128" s="854"/>
      <c r="N128" s="854"/>
      <c r="O128" s="854"/>
      <c r="P128" s="854"/>
      <c r="Q128" s="854">
        <v>2.91</v>
      </c>
      <c r="R128" s="854"/>
      <c r="S128" s="854"/>
      <c r="T128" s="855"/>
      <c r="U128" s="856"/>
      <c r="V128" s="861"/>
    </row>
    <row r="129" spans="1:22" ht="24">
      <c r="A129" s="2168" t="s">
        <v>394</v>
      </c>
      <c r="B129" s="2168"/>
      <c r="C129" s="2168"/>
      <c r="D129" s="1249">
        <f>D128+D127+D126+D125+D124+D123+D122+D121+D120+D119+D118</f>
        <v>9.9</v>
      </c>
      <c r="E129" s="859"/>
      <c r="F129" s="857"/>
      <c r="G129" s="857"/>
      <c r="H129" s="859"/>
      <c r="I129" s="857"/>
      <c r="J129" s="857"/>
      <c r="K129" s="857"/>
      <c r="L129" s="852">
        <f>L128+L127+L126+L125+L124+L123+L122+L121+L120+L119+L118</f>
        <v>59.529999999999994</v>
      </c>
      <c r="M129" s="852">
        <f aca="true" t="shared" si="13" ref="M129:V129">M128+M127+M126+M125+M124+M123+M122+M121+M120+M119+M118</f>
        <v>32.8</v>
      </c>
      <c r="N129" s="852">
        <f t="shared" si="13"/>
        <v>7.409999999999999</v>
      </c>
      <c r="O129" s="852">
        <f t="shared" si="13"/>
        <v>5.33</v>
      </c>
      <c r="P129" s="852">
        <f t="shared" si="13"/>
        <v>6.27</v>
      </c>
      <c r="Q129" s="852">
        <f t="shared" si="13"/>
        <v>6.550000000000001</v>
      </c>
      <c r="R129" s="852">
        <f t="shared" si="13"/>
        <v>0</v>
      </c>
      <c r="S129" s="852">
        <f t="shared" si="13"/>
        <v>0</v>
      </c>
      <c r="T129" s="852">
        <f t="shared" si="13"/>
        <v>1.17</v>
      </c>
      <c r="U129" s="852">
        <f t="shared" si="13"/>
        <v>0</v>
      </c>
      <c r="V129" s="852">
        <f t="shared" si="13"/>
        <v>0</v>
      </c>
    </row>
    <row r="130" spans="1:22" ht="18">
      <c r="A130" s="573" t="s">
        <v>923</v>
      </c>
      <c r="B130" s="573"/>
      <c r="C130" s="573"/>
      <c r="D130" s="573"/>
      <c r="E130" s="533"/>
      <c r="F130" s="548"/>
      <c r="G130" s="548"/>
      <c r="H130" s="547"/>
      <c r="I130" s="548"/>
      <c r="J130" s="548"/>
      <c r="K130" s="548"/>
      <c r="L130" s="565"/>
      <c r="M130" s="565"/>
      <c r="N130" s="565"/>
      <c r="O130" s="565"/>
      <c r="P130" s="565"/>
      <c r="Q130" s="565"/>
      <c r="R130" s="565"/>
      <c r="S130" s="565"/>
      <c r="T130" s="533"/>
      <c r="U130" s="540"/>
      <c r="V130" s="560"/>
    </row>
    <row r="131" spans="1:22" ht="29.25">
      <c r="A131" s="824">
        <v>1</v>
      </c>
      <c r="B131" s="824">
        <v>43</v>
      </c>
      <c r="C131" s="818" t="s">
        <v>188</v>
      </c>
      <c r="D131" s="825">
        <v>0.8</v>
      </c>
      <c r="E131" s="832" t="s">
        <v>449</v>
      </c>
      <c r="F131" s="815" t="s">
        <v>150</v>
      </c>
      <c r="G131" s="816" t="s">
        <v>115</v>
      </c>
      <c r="H131" s="851"/>
      <c r="I131" s="845"/>
      <c r="J131" s="824"/>
      <c r="K131" s="824"/>
      <c r="L131" s="853"/>
      <c r="M131" s="824"/>
      <c r="N131" s="824"/>
      <c r="O131" s="824"/>
      <c r="P131" s="824"/>
      <c r="Q131" s="824"/>
      <c r="R131" s="824"/>
      <c r="S131" s="824"/>
      <c r="T131" s="834"/>
      <c r="U131" s="860"/>
      <c r="V131" s="850"/>
    </row>
    <row r="132" spans="1:22" ht="29.25">
      <c r="A132" s="824">
        <v>2</v>
      </c>
      <c r="B132" s="824">
        <v>43</v>
      </c>
      <c r="C132" s="818" t="s">
        <v>926</v>
      </c>
      <c r="D132" s="825">
        <v>0.2</v>
      </c>
      <c r="E132" s="832" t="s">
        <v>449</v>
      </c>
      <c r="F132" s="815" t="s">
        <v>150</v>
      </c>
      <c r="G132" s="816" t="s">
        <v>115</v>
      </c>
      <c r="H132" s="851"/>
      <c r="I132" s="845"/>
      <c r="J132" s="824"/>
      <c r="K132" s="824"/>
      <c r="L132" s="853"/>
      <c r="M132" s="824"/>
      <c r="N132" s="824"/>
      <c r="O132" s="824"/>
      <c r="P132" s="824"/>
      <c r="Q132" s="824"/>
      <c r="R132" s="824"/>
      <c r="S132" s="824"/>
      <c r="T132" s="834"/>
      <c r="U132" s="860"/>
      <c r="V132" s="850"/>
    </row>
    <row r="133" spans="1:22" ht="24">
      <c r="A133" s="2156" t="s">
        <v>394</v>
      </c>
      <c r="B133" s="2156"/>
      <c r="C133" s="2156"/>
      <c r="D133" s="1250">
        <f>D132+D131</f>
        <v>1</v>
      </c>
      <c r="E133" s="851"/>
      <c r="F133" s="845"/>
      <c r="G133" s="845"/>
      <c r="H133" s="851"/>
      <c r="I133" s="845"/>
      <c r="J133" s="824"/>
      <c r="K133" s="845"/>
      <c r="L133" s="853"/>
      <c r="M133" s="853"/>
      <c r="N133" s="853"/>
      <c r="O133" s="853"/>
      <c r="P133" s="853"/>
      <c r="Q133" s="853"/>
      <c r="R133" s="853"/>
      <c r="S133" s="853"/>
      <c r="T133" s="834"/>
      <c r="U133" s="860"/>
      <c r="V133" s="850"/>
    </row>
    <row r="134" spans="1:22" ht="18" thickBot="1">
      <c r="A134" s="2131" t="s">
        <v>312</v>
      </c>
      <c r="B134" s="2131"/>
      <c r="C134" s="2131"/>
      <c r="D134" s="575">
        <f>D133+D129</f>
        <v>10.9</v>
      </c>
      <c r="E134" s="562"/>
      <c r="F134" s="558"/>
      <c r="G134" s="558"/>
      <c r="H134" s="562"/>
      <c r="I134" s="558"/>
      <c r="J134" s="558"/>
      <c r="K134" s="558"/>
      <c r="L134" s="568"/>
      <c r="M134" s="568"/>
      <c r="N134" s="568"/>
      <c r="O134" s="568"/>
      <c r="P134" s="568"/>
      <c r="Q134" s="568"/>
      <c r="R134" s="568"/>
      <c r="S134" s="568"/>
      <c r="T134" s="539"/>
      <c r="U134" s="561"/>
      <c r="V134" s="569"/>
    </row>
    <row r="135" spans="1:22" ht="18" thickBot="1">
      <c r="A135" s="2132" t="s">
        <v>949</v>
      </c>
      <c r="B135" s="2133"/>
      <c r="C135" s="2133"/>
      <c r="D135" s="2133"/>
      <c r="E135" s="2133"/>
      <c r="F135" s="2133"/>
      <c r="G135" s="2133"/>
      <c r="H135" s="2133"/>
      <c r="I135" s="2133"/>
      <c r="J135" s="2133"/>
      <c r="K135" s="2133"/>
      <c r="L135" s="2133"/>
      <c r="M135" s="2133"/>
      <c r="N135" s="2133"/>
      <c r="O135" s="2133"/>
      <c r="P135" s="2133"/>
      <c r="Q135" s="2133"/>
      <c r="R135" s="2133"/>
      <c r="S135" s="2133"/>
      <c r="T135" s="2133"/>
      <c r="U135" s="2133"/>
      <c r="V135" s="2134"/>
    </row>
    <row r="136" spans="1:22" ht="48.75">
      <c r="A136" s="815">
        <v>1</v>
      </c>
      <c r="B136" s="815">
        <v>1</v>
      </c>
      <c r="C136" s="832" t="s">
        <v>930</v>
      </c>
      <c r="D136" s="1555">
        <v>0.6</v>
      </c>
      <c r="E136" s="817" t="s">
        <v>405</v>
      </c>
      <c r="F136" s="818" t="s">
        <v>114</v>
      </c>
      <c r="G136" s="816" t="s">
        <v>1405</v>
      </c>
      <c r="H136" s="819" t="s">
        <v>914</v>
      </c>
      <c r="I136" s="818" t="s">
        <v>912</v>
      </c>
      <c r="J136" s="818" t="s">
        <v>913</v>
      </c>
      <c r="K136" s="818" t="s">
        <v>1415</v>
      </c>
      <c r="L136" s="820">
        <f>M136+N136+O136+P136+Q136+R136+S136+T136+U136+V136</f>
        <v>4.52</v>
      </c>
      <c r="M136" s="820">
        <v>3.84</v>
      </c>
      <c r="N136" s="820"/>
      <c r="O136" s="820"/>
      <c r="P136" s="820"/>
      <c r="Q136" s="820"/>
      <c r="R136" s="820">
        <v>0.68</v>
      </c>
      <c r="S136" s="820"/>
      <c r="T136" s="820"/>
      <c r="U136" s="820"/>
      <c r="V136" s="864"/>
    </row>
    <row r="137" spans="1:22" ht="48.75">
      <c r="A137" s="823">
        <v>2</v>
      </c>
      <c r="B137" s="815">
        <v>1</v>
      </c>
      <c r="C137" s="832" t="s">
        <v>543</v>
      </c>
      <c r="D137" s="1555">
        <v>0.6</v>
      </c>
      <c r="E137" s="817" t="s">
        <v>405</v>
      </c>
      <c r="F137" s="818" t="s">
        <v>119</v>
      </c>
      <c r="G137" s="816" t="s">
        <v>1405</v>
      </c>
      <c r="H137" s="819" t="s">
        <v>919</v>
      </c>
      <c r="I137" s="818" t="s">
        <v>912</v>
      </c>
      <c r="J137" s="818" t="s">
        <v>913</v>
      </c>
      <c r="K137" s="818" t="s">
        <v>920</v>
      </c>
      <c r="L137" s="820">
        <f aca="true" t="shared" si="14" ref="L137:L152">M137+N137+O137+P137+Q137+R137+S137+T137+U137+V137</f>
        <v>4.52</v>
      </c>
      <c r="M137" s="820">
        <v>3.84</v>
      </c>
      <c r="N137" s="827"/>
      <c r="O137" s="827"/>
      <c r="P137" s="827"/>
      <c r="Q137" s="827"/>
      <c r="R137" s="827"/>
      <c r="S137" s="827">
        <v>0.68</v>
      </c>
      <c r="T137" s="827"/>
      <c r="U137" s="827"/>
      <c r="V137" s="861"/>
    </row>
    <row r="138" spans="1:22" ht="48.75">
      <c r="A138" s="823">
        <v>3</v>
      </c>
      <c r="B138" s="815">
        <v>2</v>
      </c>
      <c r="C138" s="832" t="s">
        <v>1442</v>
      </c>
      <c r="D138" s="1555">
        <v>0.6</v>
      </c>
      <c r="E138" s="817" t="s">
        <v>405</v>
      </c>
      <c r="F138" s="818" t="s">
        <v>119</v>
      </c>
      <c r="G138" s="816" t="s">
        <v>1405</v>
      </c>
      <c r="H138" s="819" t="s">
        <v>914</v>
      </c>
      <c r="I138" s="818" t="s">
        <v>912</v>
      </c>
      <c r="J138" s="818" t="s">
        <v>913</v>
      </c>
      <c r="K138" s="818" t="s">
        <v>1415</v>
      </c>
      <c r="L138" s="820">
        <f t="shared" si="14"/>
        <v>4.52</v>
      </c>
      <c r="M138" s="820">
        <v>3.84</v>
      </c>
      <c r="N138" s="820"/>
      <c r="O138" s="820"/>
      <c r="P138" s="820"/>
      <c r="Q138" s="820"/>
      <c r="R138" s="820">
        <v>0.68</v>
      </c>
      <c r="S138" s="827"/>
      <c r="T138" s="827"/>
      <c r="U138" s="827"/>
      <c r="V138" s="861"/>
    </row>
    <row r="139" spans="1:22" ht="29.25">
      <c r="A139" s="823">
        <v>4</v>
      </c>
      <c r="B139" s="824">
        <v>2</v>
      </c>
      <c r="C139" s="818" t="s">
        <v>120</v>
      </c>
      <c r="D139" s="825">
        <v>0.2</v>
      </c>
      <c r="E139" s="817" t="s">
        <v>405</v>
      </c>
      <c r="F139" s="818" t="s">
        <v>119</v>
      </c>
      <c r="G139" s="816" t="s">
        <v>1405</v>
      </c>
      <c r="H139" s="831" t="s">
        <v>875</v>
      </c>
      <c r="I139" s="824" t="s">
        <v>912</v>
      </c>
      <c r="J139" s="824" t="s">
        <v>913</v>
      </c>
      <c r="K139" s="831" t="s">
        <v>934</v>
      </c>
      <c r="L139" s="820">
        <f t="shared" si="14"/>
        <v>1.6</v>
      </c>
      <c r="M139" s="827">
        <v>1.6</v>
      </c>
      <c r="N139" s="827"/>
      <c r="O139" s="827"/>
      <c r="P139" s="827"/>
      <c r="Q139" s="827"/>
      <c r="R139" s="827"/>
      <c r="S139" s="827"/>
      <c r="T139" s="827"/>
      <c r="U139" s="827"/>
      <c r="V139" s="861"/>
    </row>
    <row r="140" spans="1:22" ht="29.25">
      <c r="A140" s="823">
        <v>5</v>
      </c>
      <c r="B140" s="824">
        <v>2</v>
      </c>
      <c r="C140" s="818" t="s">
        <v>121</v>
      </c>
      <c r="D140" s="833">
        <v>0.2</v>
      </c>
      <c r="E140" s="817" t="s">
        <v>405</v>
      </c>
      <c r="F140" s="818" t="s">
        <v>119</v>
      </c>
      <c r="G140" s="816" t="s">
        <v>1405</v>
      </c>
      <c r="H140" s="831" t="s">
        <v>875</v>
      </c>
      <c r="I140" s="824" t="s">
        <v>912</v>
      </c>
      <c r="J140" s="824" t="s">
        <v>913</v>
      </c>
      <c r="K140" s="831" t="s">
        <v>934</v>
      </c>
      <c r="L140" s="820">
        <f t="shared" si="14"/>
        <v>1.6</v>
      </c>
      <c r="M140" s="827">
        <v>1.6</v>
      </c>
      <c r="N140" s="827"/>
      <c r="O140" s="827"/>
      <c r="P140" s="827"/>
      <c r="Q140" s="827"/>
      <c r="R140" s="827"/>
      <c r="S140" s="827"/>
      <c r="T140" s="827"/>
      <c r="U140" s="827"/>
      <c r="V140" s="861"/>
    </row>
    <row r="141" spans="1:22" ht="48.75">
      <c r="A141" s="823">
        <v>6</v>
      </c>
      <c r="B141" s="824">
        <v>9</v>
      </c>
      <c r="C141" s="818" t="s">
        <v>436</v>
      </c>
      <c r="D141" s="833">
        <v>2.7</v>
      </c>
      <c r="E141" s="817" t="s">
        <v>405</v>
      </c>
      <c r="F141" s="818" t="s">
        <v>119</v>
      </c>
      <c r="G141" s="816" t="s">
        <v>1405</v>
      </c>
      <c r="H141" s="819" t="s">
        <v>1443</v>
      </c>
      <c r="I141" s="831" t="s">
        <v>912</v>
      </c>
      <c r="J141" s="831" t="s">
        <v>913</v>
      </c>
      <c r="K141" s="832" t="s">
        <v>1444</v>
      </c>
      <c r="L141" s="820">
        <f t="shared" si="14"/>
        <v>18.77</v>
      </c>
      <c r="M141" s="827">
        <v>16</v>
      </c>
      <c r="N141" s="827"/>
      <c r="O141" s="827">
        <v>2.33</v>
      </c>
      <c r="P141" s="827">
        <v>0.44</v>
      </c>
      <c r="Q141" s="827"/>
      <c r="R141" s="827"/>
      <c r="S141" s="827"/>
      <c r="T141" s="827"/>
      <c r="U141" s="827"/>
      <c r="V141" s="861"/>
    </row>
    <row r="142" spans="1:22" ht="48.75">
      <c r="A142" s="823">
        <v>7</v>
      </c>
      <c r="B142" s="824">
        <v>12</v>
      </c>
      <c r="C142" s="818" t="s">
        <v>1204</v>
      </c>
      <c r="D142" s="833">
        <v>1</v>
      </c>
      <c r="E142" s="817" t="s">
        <v>405</v>
      </c>
      <c r="F142" s="818" t="s">
        <v>114</v>
      </c>
      <c r="G142" s="816" t="s">
        <v>1405</v>
      </c>
      <c r="H142" s="819" t="s">
        <v>914</v>
      </c>
      <c r="I142" s="818" t="s">
        <v>912</v>
      </c>
      <c r="J142" s="818" t="s">
        <v>913</v>
      </c>
      <c r="K142" s="818" t="s">
        <v>1415</v>
      </c>
      <c r="L142" s="820">
        <f t="shared" si="14"/>
        <v>7.54</v>
      </c>
      <c r="M142" s="827">
        <v>6.4</v>
      </c>
      <c r="N142" s="827"/>
      <c r="O142" s="827"/>
      <c r="P142" s="827"/>
      <c r="Q142" s="827"/>
      <c r="R142" s="827">
        <v>1.14</v>
      </c>
      <c r="S142" s="827"/>
      <c r="T142" s="827"/>
      <c r="U142" s="827"/>
      <c r="V142" s="861"/>
    </row>
    <row r="143" spans="1:22" ht="48.75">
      <c r="A143" s="823">
        <v>8</v>
      </c>
      <c r="B143" s="824">
        <v>13</v>
      </c>
      <c r="C143" s="818" t="s">
        <v>1445</v>
      </c>
      <c r="D143" s="833">
        <v>0.6</v>
      </c>
      <c r="E143" s="817" t="s">
        <v>405</v>
      </c>
      <c r="F143" s="818" t="s">
        <v>119</v>
      </c>
      <c r="G143" s="816" t="s">
        <v>1405</v>
      </c>
      <c r="H143" s="819" t="s">
        <v>919</v>
      </c>
      <c r="I143" s="818" t="s">
        <v>912</v>
      </c>
      <c r="J143" s="818" t="s">
        <v>913</v>
      </c>
      <c r="K143" s="818" t="s">
        <v>920</v>
      </c>
      <c r="L143" s="820">
        <f t="shared" si="14"/>
        <v>4.52</v>
      </c>
      <c r="M143" s="820">
        <v>3.84</v>
      </c>
      <c r="N143" s="827"/>
      <c r="O143" s="827"/>
      <c r="P143" s="827"/>
      <c r="Q143" s="827"/>
      <c r="R143" s="827"/>
      <c r="S143" s="827">
        <v>0.68</v>
      </c>
      <c r="T143" s="827"/>
      <c r="U143" s="827"/>
      <c r="V143" s="861"/>
    </row>
    <row r="144" spans="1:22" ht="48.75">
      <c r="A144" s="823">
        <v>9</v>
      </c>
      <c r="B144" s="824">
        <v>16</v>
      </c>
      <c r="C144" s="818" t="s">
        <v>419</v>
      </c>
      <c r="D144" s="833">
        <v>1</v>
      </c>
      <c r="E144" s="817" t="s">
        <v>405</v>
      </c>
      <c r="F144" s="818" t="s">
        <v>114</v>
      </c>
      <c r="G144" s="816" t="s">
        <v>1405</v>
      </c>
      <c r="H144" s="819" t="s">
        <v>914</v>
      </c>
      <c r="I144" s="818" t="s">
        <v>912</v>
      </c>
      <c r="J144" s="818" t="s">
        <v>913</v>
      </c>
      <c r="K144" s="818" t="s">
        <v>1415</v>
      </c>
      <c r="L144" s="820">
        <f t="shared" si="14"/>
        <v>7.54</v>
      </c>
      <c r="M144" s="827">
        <v>6.4</v>
      </c>
      <c r="N144" s="827"/>
      <c r="O144" s="827"/>
      <c r="P144" s="827"/>
      <c r="Q144" s="827"/>
      <c r="R144" s="827">
        <v>1.14</v>
      </c>
      <c r="S144" s="827"/>
      <c r="T144" s="827"/>
      <c r="U144" s="827"/>
      <c r="V144" s="861"/>
    </row>
    <row r="145" spans="1:22" ht="48.75">
      <c r="A145" s="823">
        <v>10</v>
      </c>
      <c r="B145" s="815">
        <v>16</v>
      </c>
      <c r="C145" s="832" t="s">
        <v>1446</v>
      </c>
      <c r="D145" s="837">
        <v>1</v>
      </c>
      <c r="E145" s="817" t="s">
        <v>405</v>
      </c>
      <c r="F145" s="818" t="s">
        <v>119</v>
      </c>
      <c r="G145" s="816" t="s">
        <v>1405</v>
      </c>
      <c r="H145" s="819" t="s">
        <v>919</v>
      </c>
      <c r="I145" s="818" t="s">
        <v>912</v>
      </c>
      <c r="J145" s="818" t="s">
        <v>913</v>
      </c>
      <c r="K145" s="818" t="s">
        <v>920</v>
      </c>
      <c r="L145" s="820">
        <f t="shared" si="14"/>
        <v>7.54</v>
      </c>
      <c r="M145" s="827">
        <v>6.4</v>
      </c>
      <c r="N145" s="827"/>
      <c r="O145" s="827"/>
      <c r="P145" s="827"/>
      <c r="Q145" s="827"/>
      <c r="R145" s="827"/>
      <c r="S145" s="827">
        <v>1.14</v>
      </c>
      <c r="T145" s="827"/>
      <c r="U145" s="827"/>
      <c r="V145" s="861"/>
    </row>
    <row r="146" spans="1:22" ht="48.75">
      <c r="A146" s="823">
        <v>11</v>
      </c>
      <c r="B146" s="824">
        <v>31</v>
      </c>
      <c r="C146" s="818" t="s">
        <v>1447</v>
      </c>
      <c r="D146" s="825">
        <v>1</v>
      </c>
      <c r="E146" s="817" t="s">
        <v>405</v>
      </c>
      <c r="F146" s="818" t="s">
        <v>119</v>
      </c>
      <c r="G146" s="816" t="s">
        <v>1405</v>
      </c>
      <c r="H146" s="819" t="s">
        <v>919</v>
      </c>
      <c r="I146" s="818" t="s">
        <v>912</v>
      </c>
      <c r="J146" s="818" t="s">
        <v>913</v>
      </c>
      <c r="K146" s="818" t="s">
        <v>920</v>
      </c>
      <c r="L146" s="820">
        <f t="shared" si="14"/>
        <v>7.54</v>
      </c>
      <c r="M146" s="827">
        <v>6.4</v>
      </c>
      <c r="N146" s="827"/>
      <c r="O146" s="827"/>
      <c r="P146" s="827"/>
      <c r="Q146" s="827"/>
      <c r="R146" s="827"/>
      <c r="S146" s="827">
        <v>1.14</v>
      </c>
      <c r="T146" s="827"/>
      <c r="U146" s="827"/>
      <c r="V146" s="861"/>
    </row>
    <row r="147" spans="1:22" ht="48.75">
      <c r="A147" s="823">
        <v>12</v>
      </c>
      <c r="B147" s="824">
        <v>31</v>
      </c>
      <c r="C147" s="818" t="s">
        <v>925</v>
      </c>
      <c r="D147" s="825">
        <v>1</v>
      </c>
      <c r="E147" s="817" t="s">
        <v>405</v>
      </c>
      <c r="F147" s="818" t="s">
        <v>119</v>
      </c>
      <c r="G147" s="816" t="s">
        <v>1405</v>
      </c>
      <c r="H147" s="830" t="s">
        <v>916</v>
      </c>
      <c r="I147" s="824" t="s">
        <v>912</v>
      </c>
      <c r="J147" s="824" t="s">
        <v>913</v>
      </c>
      <c r="K147" s="824" t="s">
        <v>917</v>
      </c>
      <c r="L147" s="820">
        <f t="shared" si="14"/>
        <v>7.54</v>
      </c>
      <c r="M147" s="827">
        <v>6.4</v>
      </c>
      <c r="N147" s="827">
        <v>1.14</v>
      </c>
      <c r="O147" s="827"/>
      <c r="P147" s="827"/>
      <c r="Q147" s="827"/>
      <c r="R147" s="827"/>
      <c r="S147" s="827"/>
      <c r="T147" s="827"/>
      <c r="U147" s="827"/>
      <c r="V147" s="861"/>
    </row>
    <row r="148" spans="1:22" ht="48.75">
      <c r="A148" s="823">
        <v>13</v>
      </c>
      <c r="B148" s="815">
        <v>32</v>
      </c>
      <c r="C148" s="832" t="s">
        <v>1448</v>
      </c>
      <c r="D148" s="837">
        <v>1</v>
      </c>
      <c r="E148" s="817" t="s">
        <v>405</v>
      </c>
      <c r="F148" s="818" t="s">
        <v>119</v>
      </c>
      <c r="G148" s="816" t="s">
        <v>1405</v>
      </c>
      <c r="H148" s="819" t="s">
        <v>914</v>
      </c>
      <c r="I148" s="818" t="s">
        <v>912</v>
      </c>
      <c r="J148" s="818" t="s">
        <v>913</v>
      </c>
      <c r="K148" s="818" t="s">
        <v>1415</v>
      </c>
      <c r="L148" s="820">
        <f t="shared" si="14"/>
        <v>7.54</v>
      </c>
      <c r="M148" s="827">
        <v>6.4</v>
      </c>
      <c r="N148" s="827"/>
      <c r="O148" s="827"/>
      <c r="P148" s="827"/>
      <c r="Q148" s="827"/>
      <c r="R148" s="827">
        <v>1.14</v>
      </c>
      <c r="S148" s="827"/>
      <c r="T148" s="827"/>
      <c r="U148" s="827"/>
      <c r="V148" s="861"/>
    </row>
    <row r="149" spans="1:22" ht="48.75">
      <c r="A149" s="823">
        <v>14</v>
      </c>
      <c r="B149" s="824">
        <v>32</v>
      </c>
      <c r="C149" s="818" t="s">
        <v>550</v>
      </c>
      <c r="D149" s="825">
        <v>1</v>
      </c>
      <c r="E149" s="817" t="s">
        <v>405</v>
      </c>
      <c r="F149" s="818" t="s">
        <v>119</v>
      </c>
      <c r="G149" s="816" t="s">
        <v>1405</v>
      </c>
      <c r="H149" s="830" t="s">
        <v>916</v>
      </c>
      <c r="I149" s="824" t="s">
        <v>912</v>
      </c>
      <c r="J149" s="824" t="s">
        <v>913</v>
      </c>
      <c r="K149" s="824" t="s">
        <v>917</v>
      </c>
      <c r="L149" s="820">
        <f t="shared" si="14"/>
        <v>7.54</v>
      </c>
      <c r="M149" s="827">
        <v>6.4</v>
      </c>
      <c r="N149" s="827">
        <v>1.14</v>
      </c>
      <c r="O149" s="827"/>
      <c r="P149" s="827"/>
      <c r="Q149" s="827"/>
      <c r="R149" s="827"/>
      <c r="S149" s="827"/>
      <c r="T149" s="827"/>
      <c r="U149" s="827"/>
      <c r="V149" s="861"/>
    </row>
    <row r="150" spans="1:22" ht="48.75">
      <c r="A150" s="823">
        <v>15</v>
      </c>
      <c r="B150" s="824">
        <v>47</v>
      </c>
      <c r="C150" s="818" t="s">
        <v>531</v>
      </c>
      <c r="D150" s="825">
        <v>0.7</v>
      </c>
      <c r="E150" s="817" t="s">
        <v>405</v>
      </c>
      <c r="F150" s="818" t="s">
        <v>119</v>
      </c>
      <c r="G150" s="816" t="s">
        <v>1405</v>
      </c>
      <c r="H150" s="819" t="s">
        <v>919</v>
      </c>
      <c r="I150" s="818" t="s">
        <v>912</v>
      </c>
      <c r="J150" s="818" t="s">
        <v>913</v>
      </c>
      <c r="K150" s="818" t="s">
        <v>920</v>
      </c>
      <c r="L150" s="820">
        <f t="shared" si="14"/>
        <v>5.430000000000001</v>
      </c>
      <c r="M150" s="827">
        <v>4.48</v>
      </c>
      <c r="N150" s="827"/>
      <c r="O150" s="827"/>
      <c r="P150" s="827">
        <v>0.15</v>
      </c>
      <c r="Q150" s="827"/>
      <c r="R150" s="827"/>
      <c r="S150" s="827">
        <v>0.8</v>
      </c>
      <c r="T150" s="827"/>
      <c r="U150" s="827"/>
      <c r="V150" s="861"/>
    </row>
    <row r="151" spans="1:22" ht="48.75">
      <c r="A151" s="823">
        <v>16</v>
      </c>
      <c r="B151" s="824">
        <v>48</v>
      </c>
      <c r="C151" s="818" t="s">
        <v>1449</v>
      </c>
      <c r="D151" s="825">
        <v>0.8</v>
      </c>
      <c r="E151" s="817" t="s">
        <v>405</v>
      </c>
      <c r="F151" s="818" t="s">
        <v>119</v>
      </c>
      <c r="G151" s="816" t="s">
        <v>1405</v>
      </c>
      <c r="H151" s="819" t="s">
        <v>919</v>
      </c>
      <c r="I151" s="818" t="s">
        <v>912</v>
      </c>
      <c r="J151" s="818" t="s">
        <v>913</v>
      </c>
      <c r="K151" s="818" t="s">
        <v>920</v>
      </c>
      <c r="L151" s="820">
        <f t="shared" si="14"/>
        <v>6.03</v>
      </c>
      <c r="M151" s="827">
        <v>5.12</v>
      </c>
      <c r="N151" s="827"/>
      <c r="O151" s="827"/>
      <c r="P151" s="827"/>
      <c r="Q151" s="827"/>
      <c r="R151" s="827"/>
      <c r="S151" s="827">
        <v>0.91</v>
      </c>
      <c r="T151" s="827"/>
      <c r="U151" s="827"/>
      <c r="V151" s="861"/>
    </row>
    <row r="152" spans="1:22" ht="48.75">
      <c r="A152" s="823">
        <v>17</v>
      </c>
      <c r="B152" s="824">
        <v>49</v>
      </c>
      <c r="C152" s="818" t="s">
        <v>539</v>
      </c>
      <c r="D152" s="825">
        <v>0.7</v>
      </c>
      <c r="E152" s="817" t="s">
        <v>405</v>
      </c>
      <c r="F152" s="818" t="s">
        <v>119</v>
      </c>
      <c r="G152" s="816" t="s">
        <v>1405</v>
      </c>
      <c r="H152" s="819" t="s">
        <v>914</v>
      </c>
      <c r="I152" s="818" t="s">
        <v>912</v>
      </c>
      <c r="J152" s="818" t="s">
        <v>913</v>
      </c>
      <c r="K152" s="818" t="s">
        <v>1415</v>
      </c>
      <c r="L152" s="820">
        <f t="shared" si="14"/>
        <v>5.430000000000001</v>
      </c>
      <c r="M152" s="827">
        <v>4.48</v>
      </c>
      <c r="N152" s="827"/>
      <c r="O152" s="827"/>
      <c r="P152" s="827">
        <v>0.15</v>
      </c>
      <c r="Q152" s="827"/>
      <c r="R152" s="827">
        <v>0.8</v>
      </c>
      <c r="S152" s="827"/>
      <c r="T152" s="827"/>
      <c r="U152" s="827"/>
      <c r="V152" s="861"/>
    </row>
    <row r="153" spans="1:22" ht="24">
      <c r="A153" s="2156" t="s">
        <v>394</v>
      </c>
      <c r="B153" s="2156"/>
      <c r="C153" s="2156"/>
      <c r="D153" s="1246">
        <f>D152+D151+D150+D149+D148+D147+D146+D145+D144+D143+D142+D141+D140+D139+D138+D137+D136</f>
        <v>14.699999999999998</v>
      </c>
      <c r="E153" s="824"/>
      <c r="F153" s="824"/>
      <c r="G153" s="824"/>
      <c r="H153" s="824"/>
      <c r="I153" s="824"/>
      <c r="J153" s="824"/>
      <c r="K153" s="824"/>
      <c r="L153" s="820">
        <f>L152+L151+L150+L149+L148+L147+L146+L145+L144+L143+L142+L141+L140+L139+L138+L137+L136</f>
        <v>109.71999999999997</v>
      </c>
      <c r="M153" s="820">
        <f aca="true" t="shared" si="15" ref="M153:V153">M152+M151+M150+M149+M148+M147+M146+M145+M144+M143+M142+M141+M140+M139+M138+M137+M136</f>
        <v>93.44</v>
      </c>
      <c r="N153" s="820">
        <f t="shared" si="15"/>
        <v>2.28</v>
      </c>
      <c r="O153" s="820">
        <f t="shared" si="15"/>
        <v>2.33</v>
      </c>
      <c r="P153" s="820">
        <f t="shared" si="15"/>
        <v>0.74</v>
      </c>
      <c r="Q153" s="820">
        <f t="shared" si="15"/>
        <v>0</v>
      </c>
      <c r="R153" s="820">
        <f t="shared" si="15"/>
        <v>5.579999999999999</v>
      </c>
      <c r="S153" s="820">
        <f t="shared" si="15"/>
        <v>5.349999999999999</v>
      </c>
      <c r="T153" s="820">
        <f t="shared" si="15"/>
        <v>0</v>
      </c>
      <c r="U153" s="820">
        <f t="shared" si="15"/>
        <v>0</v>
      </c>
      <c r="V153" s="820">
        <f t="shared" si="15"/>
        <v>0</v>
      </c>
    </row>
    <row r="154" spans="1:22" ht="18">
      <c r="A154" s="573" t="s">
        <v>923</v>
      </c>
      <c r="B154" s="573"/>
      <c r="C154" s="573"/>
      <c r="D154" s="573"/>
      <c r="E154" s="573"/>
      <c r="F154" s="548"/>
      <c r="G154" s="533"/>
      <c r="H154" s="547"/>
      <c r="I154" s="533"/>
      <c r="J154" s="533"/>
      <c r="K154" s="548"/>
      <c r="L154" s="565"/>
      <c r="M154" s="565"/>
      <c r="N154" s="565"/>
      <c r="O154" s="565"/>
      <c r="P154" s="565"/>
      <c r="Q154" s="565"/>
      <c r="R154" s="548"/>
      <c r="S154" s="548"/>
      <c r="T154" s="533"/>
      <c r="U154" s="540"/>
      <c r="V154" s="560"/>
    </row>
    <row r="155" spans="1:22" ht="29.25">
      <c r="A155" s="824">
        <v>1</v>
      </c>
      <c r="B155" s="824">
        <v>1</v>
      </c>
      <c r="C155" s="818" t="s">
        <v>1450</v>
      </c>
      <c r="D155" s="833">
        <v>0.2</v>
      </c>
      <c r="E155" s="817" t="s">
        <v>405</v>
      </c>
      <c r="F155" s="818" t="s">
        <v>119</v>
      </c>
      <c r="G155" s="816" t="s">
        <v>115</v>
      </c>
      <c r="H155" s="851"/>
      <c r="I155" s="845"/>
      <c r="J155" s="845"/>
      <c r="K155" s="845"/>
      <c r="L155" s="853"/>
      <c r="M155" s="853"/>
      <c r="N155" s="853"/>
      <c r="O155" s="853"/>
      <c r="P155" s="853"/>
      <c r="Q155" s="853"/>
      <c r="R155" s="853"/>
      <c r="S155" s="853"/>
      <c r="T155" s="834"/>
      <c r="U155" s="860"/>
      <c r="V155" s="850"/>
    </row>
    <row r="156" spans="1:22" ht="29.25">
      <c r="A156" s="824">
        <v>2</v>
      </c>
      <c r="B156" s="824">
        <v>2</v>
      </c>
      <c r="C156" s="818" t="s">
        <v>549</v>
      </c>
      <c r="D156" s="833">
        <v>4</v>
      </c>
      <c r="E156" s="817" t="s">
        <v>405</v>
      </c>
      <c r="F156" s="818" t="s">
        <v>119</v>
      </c>
      <c r="G156" s="816" t="s">
        <v>115</v>
      </c>
      <c r="H156" s="851"/>
      <c r="I156" s="845"/>
      <c r="J156" s="845"/>
      <c r="K156" s="845"/>
      <c r="L156" s="853"/>
      <c r="M156" s="853"/>
      <c r="N156" s="853"/>
      <c r="O156" s="853"/>
      <c r="P156" s="853"/>
      <c r="Q156" s="853"/>
      <c r="R156" s="853"/>
      <c r="S156" s="853"/>
      <c r="T156" s="834"/>
      <c r="U156" s="860"/>
      <c r="V156" s="850"/>
    </row>
    <row r="157" spans="1:22" ht="29.25">
      <c r="A157" s="824">
        <v>3</v>
      </c>
      <c r="B157" s="824">
        <v>2</v>
      </c>
      <c r="C157" s="818" t="s">
        <v>1447</v>
      </c>
      <c r="D157" s="833">
        <v>2.3</v>
      </c>
      <c r="E157" s="817" t="s">
        <v>405</v>
      </c>
      <c r="F157" s="818" t="s">
        <v>119</v>
      </c>
      <c r="G157" s="816" t="s">
        <v>115</v>
      </c>
      <c r="H157" s="851"/>
      <c r="I157" s="845"/>
      <c r="J157" s="845"/>
      <c r="K157" s="845"/>
      <c r="L157" s="853"/>
      <c r="M157" s="853"/>
      <c r="N157" s="853"/>
      <c r="O157" s="853"/>
      <c r="P157" s="853"/>
      <c r="Q157" s="853"/>
      <c r="R157" s="853"/>
      <c r="S157" s="853"/>
      <c r="T157" s="834"/>
      <c r="U157" s="860"/>
      <c r="V157" s="850"/>
    </row>
    <row r="158" spans="1:22" ht="29.25">
      <c r="A158" s="824">
        <v>4</v>
      </c>
      <c r="B158" s="824">
        <v>2</v>
      </c>
      <c r="C158" s="818" t="s">
        <v>952</v>
      </c>
      <c r="D158" s="833">
        <v>0.1</v>
      </c>
      <c r="E158" s="817" t="s">
        <v>405</v>
      </c>
      <c r="F158" s="818" t="s">
        <v>127</v>
      </c>
      <c r="G158" s="816" t="s">
        <v>115</v>
      </c>
      <c r="H158" s="851"/>
      <c r="I158" s="845"/>
      <c r="J158" s="845"/>
      <c r="K158" s="845"/>
      <c r="L158" s="853"/>
      <c r="M158" s="853"/>
      <c r="N158" s="853"/>
      <c r="O158" s="853"/>
      <c r="P158" s="853"/>
      <c r="Q158" s="853"/>
      <c r="R158" s="853"/>
      <c r="S158" s="853"/>
      <c r="T158" s="834"/>
      <c r="U158" s="860"/>
      <c r="V158" s="850"/>
    </row>
    <row r="159" spans="1:22" ht="29.25">
      <c r="A159" s="824">
        <v>5</v>
      </c>
      <c r="B159" s="824">
        <v>11</v>
      </c>
      <c r="C159" s="818" t="s">
        <v>553</v>
      </c>
      <c r="D159" s="833">
        <v>0.2</v>
      </c>
      <c r="E159" s="817" t="s">
        <v>405</v>
      </c>
      <c r="F159" s="818" t="s">
        <v>127</v>
      </c>
      <c r="G159" s="816" t="s">
        <v>115</v>
      </c>
      <c r="H159" s="851"/>
      <c r="I159" s="845"/>
      <c r="J159" s="845"/>
      <c r="K159" s="845"/>
      <c r="L159" s="853"/>
      <c r="M159" s="853"/>
      <c r="N159" s="853"/>
      <c r="O159" s="853"/>
      <c r="P159" s="853"/>
      <c r="Q159" s="853"/>
      <c r="R159" s="853"/>
      <c r="S159" s="853"/>
      <c r="T159" s="834"/>
      <c r="U159" s="860"/>
      <c r="V159" s="850"/>
    </row>
    <row r="160" spans="1:22" ht="29.25">
      <c r="A160" s="824">
        <v>6</v>
      </c>
      <c r="B160" s="824">
        <v>11</v>
      </c>
      <c r="C160" s="818" t="s">
        <v>131</v>
      </c>
      <c r="D160" s="833">
        <v>1.6</v>
      </c>
      <c r="E160" s="817" t="s">
        <v>405</v>
      </c>
      <c r="F160" s="818" t="s">
        <v>119</v>
      </c>
      <c r="G160" s="816" t="s">
        <v>115</v>
      </c>
      <c r="H160" s="851"/>
      <c r="I160" s="845"/>
      <c r="J160" s="845"/>
      <c r="K160" s="845"/>
      <c r="L160" s="853"/>
      <c r="M160" s="853"/>
      <c r="N160" s="853"/>
      <c r="O160" s="853"/>
      <c r="P160" s="853"/>
      <c r="Q160" s="853"/>
      <c r="R160" s="853"/>
      <c r="S160" s="853"/>
      <c r="T160" s="834"/>
      <c r="U160" s="860"/>
      <c r="V160" s="850"/>
    </row>
    <row r="161" spans="1:22" ht="29.25">
      <c r="A161" s="824">
        <v>7</v>
      </c>
      <c r="B161" s="824">
        <v>11</v>
      </c>
      <c r="C161" s="818" t="s">
        <v>534</v>
      </c>
      <c r="D161" s="833">
        <v>0.3</v>
      </c>
      <c r="E161" s="817" t="s">
        <v>405</v>
      </c>
      <c r="F161" s="818" t="s">
        <v>127</v>
      </c>
      <c r="G161" s="816" t="s">
        <v>115</v>
      </c>
      <c r="H161" s="851"/>
      <c r="I161" s="845"/>
      <c r="J161" s="845"/>
      <c r="K161" s="845"/>
      <c r="L161" s="853"/>
      <c r="M161" s="853"/>
      <c r="N161" s="853"/>
      <c r="O161" s="853"/>
      <c r="P161" s="853"/>
      <c r="Q161" s="853"/>
      <c r="R161" s="853"/>
      <c r="S161" s="853"/>
      <c r="T161" s="834"/>
      <c r="U161" s="860"/>
      <c r="V161" s="850"/>
    </row>
    <row r="162" spans="1:22" ht="29.25">
      <c r="A162" s="824">
        <v>8</v>
      </c>
      <c r="B162" s="824">
        <v>11</v>
      </c>
      <c r="C162" s="818" t="s">
        <v>1417</v>
      </c>
      <c r="D162" s="833">
        <v>0.6</v>
      </c>
      <c r="E162" s="817" t="s">
        <v>405</v>
      </c>
      <c r="F162" s="818" t="s">
        <v>127</v>
      </c>
      <c r="G162" s="816" t="s">
        <v>115</v>
      </c>
      <c r="H162" s="851"/>
      <c r="I162" s="845"/>
      <c r="J162" s="845"/>
      <c r="K162" s="845"/>
      <c r="L162" s="853"/>
      <c r="M162" s="853"/>
      <c r="N162" s="853"/>
      <c r="O162" s="853"/>
      <c r="P162" s="853"/>
      <c r="Q162" s="853"/>
      <c r="R162" s="853"/>
      <c r="S162" s="853"/>
      <c r="T162" s="834"/>
      <c r="U162" s="860"/>
      <c r="V162" s="850"/>
    </row>
    <row r="163" spans="1:22" ht="29.25">
      <c r="A163" s="815">
        <v>9</v>
      </c>
      <c r="B163" s="824">
        <v>11</v>
      </c>
      <c r="C163" s="818" t="s">
        <v>550</v>
      </c>
      <c r="D163" s="833">
        <v>1.3</v>
      </c>
      <c r="E163" s="817" t="s">
        <v>405</v>
      </c>
      <c r="F163" s="818" t="s">
        <v>119</v>
      </c>
      <c r="G163" s="816" t="s">
        <v>115</v>
      </c>
      <c r="H163" s="851"/>
      <c r="I163" s="845"/>
      <c r="J163" s="845"/>
      <c r="K163" s="845"/>
      <c r="L163" s="853"/>
      <c r="M163" s="853"/>
      <c r="N163" s="853"/>
      <c r="O163" s="853"/>
      <c r="P163" s="853"/>
      <c r="Q163" s="853"/>
      <c r="R163" s="853"/>
      <c r="S163" s="853"/>
      <c r="T163" s="834"/>
      <c r="U163" s="860"/>
      <c r="V163" s="850"/>
    </row>
    <row r="164" spans="1:22" ht="29.25">
      <c r="A164" s="815">
        <v>10</v>
      </c>
      <c r="B164" s="824">
        <v>11</v>
      </c>
      <c r="C164" s="818" t="s">
        <v>1451</v>
      </c>
      <c r="D164" s="833">
        <v>0.4</v>
      </c>
      <c r="E164" s="817" t="s">
        <v>405</v>
      </c>
      <c r="F164" s="818" t="s">
        <v>119</v>
      </c>
      <c r="G164" s="816" t="s">
        <v>115</v>
      </c>
      <c r="H164" s="851"/>
      <c r="I164" s="845"/>
      <c r="J164" s="845"/>
      <c r="K164" s="845"/>
      <c r="L164" s="853"/>
      <c r="M164" s="853"/>
      <c r="N164" s="853"/>
      <c r="O164" s="853"/>
      <c r="P164" s="853"/>
      <c r="Q164" s="853"/>
      <c r="R164" s="853"/>
      <c r="S164" s="853"/>
      <c r="T164" s="834"/>
      <c r="U164" s="860"/>
      <c r="V164" s="850"/>
    </row>
    <row r="165" spans="1:22" ht="29.25">
      <c r="A165" s="824">
        <v>11</v>
      </c>
      <c r="B165" s="824">
        <v>11</v>
      </c>
      <c r="C165" s="818" t="s">
        <v>1452</v>
      </c>
      <c r="D165" s="833">
        <v>1</v>
      </c>
      <c r="E165" s="817" t="s">
        <v>405</v>
      </c>
      <c r="F165" s="818" t="s">
        <v>119</v>
      </c>
      <c r="G165" s="816" t="s">
        <v>115</v>
      </c>
      <c r="H165" s="851"/>
      <c r="I165" s="845"/>
      <c r="J165" s="845"/>
      <c r="K165" s="845"/>
      <c r="L165" s="853"/>
      <c r="M165" s="853"/>
      <c r="N165" s="853"/>
      <c r="O165" s="853"/>
      <c r="P165" s="853"/>
      <c r="Q165" s="853"/>
      <c r="R165" s="853"/>
      <c r="S165" s="853"/>
      <c r="T165" s="834"/>
      <c r="U165" s="860"/>
      <c r="V165" s="850"/>
    </row>
    <row r="166" spans="1:22" ht="29.25">
      <c r="A166" s="815">
        <v>12</v>
      </c>
      <c r="B166" s="824">
        <v>11</v>
      </c>
      <c r="C166" s="818" t="s">
        <v>1453</v>
      </c>
      <c r="D166" s="833">
        <v>4.8</v>
      </c>
      <c r="E166" s="817" t="s">
        <v>405</v>
      </c>
      <c r="F166" s="818" t="s">
        <v>119</v>
      </c>
      <c r="G166" s="816" t="s">
        <v>115</v>
      </c>
      <c r="H166" s="851"/>
      <c r="I166" s="845"/>
      <c r="J166" s="845"/>
      <c r="K166" s="845"/>
      <c r="L166" s="853"/>
      <c r="M166" s="853"/>
      <c r="N166" s="853"/>
      <c r="O166" s="853"/>
      <c r="P166" s="853"/>
      <c r="Q166" s="853"/>
      <c r="R166" s="853"/>
      <c r="S166" s="853"/>
      <c r="T166" s="834"/>
      <c r="U166" s="860"/>
      <c r="V166" s="850"/>
    </row>
    <row r="167" spans="1:22" ht="29.25">
      <c r="A167" s="815">
        <v>13</v>
      </c>
      <c r="B167" s="815">
        <v>11</v>
      </c>
      <c r="C167" s="816" t="s">
        <v>545</v>
      </c>
      <c r="D167" s="858">
        <v>0.9</v>
      </c>
      <c r="E167" s="817" t="s">
        <v>405</v>
      </c>
      <c r="F167" s="818" t="s">
        <v>127</v>
      </c>
      <c r="G167" s="816" t="s">
        <v>115</v>
      </c>
      <c r="H167" s="859"/>
      <c r="I167" s="845"/>
      <c r="J167" s="845"/>
      <c r="K167" s="845"/>
      <c r="L167" s="853"/>
      <c r="M167" s="853"/>
      <c r="N167" s="853"/>
      <c r="O167" s="853"/>
      <c r="P167" s="853"/>
      <c r="Q167" s="853"/>
      <c r="R167" s="853"/>
      <c r="S167" s="853"/>
      <c r="T167" s="834"/>
      <c r="U167" s="860"/>
      <c r="V167" s="850"/>
    </row>
    <row r="168" spans="1:22" ht="29.25">
      <c r="A168" s="815">
        <v>14</v>
      </c>
      <c r="B168" s="815">
        <v>11</v>
      </c>
      <c r="C168" s="816" t="s">
        <v>543</v>
      </c>
      <c r="D168" s="858">
        <v>0.5</v>
      </c>
      <c r="E168" s="817" t="s">
        <v>405</v>
      </c>
      <c r="F168" s="818" t="s">
        <v>127</v>
      </c>
      <c r="G168" s="816" t="s">
        <v>115</v>
      </c>
      <c r="H168" s="859"/>
      <c r="I168" s="857"/>
      <c r="J168" s="857"/>
      <c r="K168" s="857"/>
      <c r="L168" s="852"/>
      <c r="M168" s="852"/>
      <c r="N168" s="852"/>
      <c r="O168" s="852"/>
      <c r="P168" s="852"/>
      <c r="Q168" s="852"/>
      <c r="R168" s="852"/>
      <c r="S168" s="852"/>
      <c r="T168" s="826"/>
      <c r="U168" s="862"/>
      <c r="V168" s="849"/>
    </row>
    <row r="169" spans="1:22" ht="29.25">
      <c r="A169" s="815">
        <v>15</v>
      </c>
      <c r="B169" s="815">
        <v>11</v>
      </c>
      <c r="C169" s="816" t="s">
        <v>1454</v>
      </c>
      <c r="D169" s="858">
        <v>0.2</v>
      </c>
      <c r="E169" s="817" t="s">
        <v>405</v>
      </c>
      <c r="F169" s="818" t="s">
        <v>119</v>
      </c>
      <c r="G169" s="816" t="s">
        <v>115</v>
      </c>
      <c r="H169" s="859"/>
      <c r="I169" s="857"/>
      <c r="J169" s="857"/>
      <c r="K169" s="857"/>
      <c r="L169" s="852"/>
      <c r="M169" s="852"/>
      <c r="N169" s="852"/>
      <c r="O169" s="852"/>
      <c r="P169" s="852"/>
      <c r="Q169" s="852"/>
      <c r="R169" s="852"/>
      <c r="S169" s="852"/>
      <c r="T169" s="826"/>
      <c r="U169" s="862"/>
      <c r="V169" s="849"/>
    </row>
    <row r="170" spans="1:22" ht="24">
      <c r="A170" s="2156" t="s">
        <v>394</v>
      </c>
      <c r="B170" s="2156"/>
      <c r="C170" s="2156"/>
      <c r="D170" s="1250">
        <f>D169+D168+D167+D166+D165+D164+D163+D162+D161+D160+D159+D158+D157+D156+D155</f>
        <v>18.4</v>
      </c>
      <c r="E170" s="851"/>
      <c r="F170" s="845"/>
      <c r="G170" s="845"/>
      <c r="H170" s="851"/>
      <c r="I170" s="845"/>
      <c r="J170" s="845"/>
      <c r="K170" s="845"/>
      <c r="L170" s="853"/>
      <c r="M170" s="853"/>
      <c r="N170" s="853"/>
      <c r="O170" s="853"/>
      <c r="P170" s="853"/>
      <c r="Q170" s="853"/>
      <c r="R170" s="853"/>
      <c r="S170" s="853"/>
      <c r="T170" s="834"/>
      <c r="U170" s="860"/>
      <c r="V170" s="850"/>
    </row>
    <row r="171" spans="1:22" ht="18" thickBot="1">
      <c r="A171" s="2131" t="s">
        <v>312</v>
      </c>
      <c r="B171" s="2131"/>
      <c r="C171" s="2131"/>
      <c r="D171" s="575">
        <f>D170+D153</f>
        <v>33.099999999999994</v>
      </c>
      <c r="E171" s="562"/>
      <c r="F171" s="558"/>
      <c r="G171" s="558"/>
      <c r="H171" s="562"/>
      <c r="I171" s="558"/>
      <c r="J171" s="558"/>
      <c r="K171" s="558"/>
      <c r="L171" s="568"/>
      <c r="M171" s="568"/>
      <c r="N171" s="568"/>
      <c r="O171" s="568"/>
      <c r="P171" s="568"/>
      <c r="Q171" s="568"/>
      <c r="R171" s="568"/>
      <c r="S171" s="568"/>
      <c r="T171" s="539"/>
      <c r="U171" s="561"/>
      <c r="V171" s="569"/>
    </row>
    <row r="172" spans="1:22" ht="18" thickBot="1">
      <c r="A172" s="2165" t="s">
        <v>954</v>
      </c>
      <c r="B172" s="2166"/>
      <c r="C172" s="2166"/>
      <c r="D172" s="2166"/>
      <c r="E172" s="2166"/>
      <c r="F172" s="2166"/>
      <c r="G172" s="2166"/>
      <c r="H172" s="2166"/>
      <c r="I172" s="2166"/>
      <c r="J172" s="2166"/>
      <c r="K172" s="2166"/>
      <c r="L172" s="2166"/>
      <c r="M172" s="2166"/>
      <c r="N172" s="2166"/>
      <c r="O172" s="2166"/>
      <c r="P172" s="2166"/>
      <c r="Q172" s="2166"/>
      <c r="R172" s="2166"/>
      <c r="S172" s="2166"/>
      <c r="T172" s="2166"/>
      <c r="U172" s="2166"/>
      <c r="V172" s="2167"/>
    </row>
    <row r="173" spans="1:22" ht="48.75">
      <c r="A173" s="857">
        <v>1</v>
      </c>
      <c r="B173" s="857">
        <v>4</v>
      </c>
      <c r="C173" s="863" t="s">
        <v>1058</v>
      </c>
      <c r="D173" s="858">
        <v>0.7</v>
      </c>
      <c r="E173" s="817" t="s">
        <v>405</v>
      </c>
      <c r="F173" s="818" t="s">
        <v>116</v>
      </c>
      <c r="G173" s="816" t="s">
        <v>1405</v>
      </c>
      <c r="H173" s="830" t="s">
        <v>117</v>
      </c>
      <c r="I173" s="824" t="s">
        <v>912</v>
      </c>
      <c r="J173" s="824" t="s">
        <v>913</v>
      </c>
      <c r="K173" s="824" t="s">
        <v>1433</v>
      </c>
      <c r="L173" s="852">
        <f>M173+N173+O173+P173+Q173+R173+S173+T173+U173+V173</f>
        <v>4.96</v>
      </c>
      <c r="M173" s="853">
        <v>3.36</v>
      </c>
      <c r="N173" s="853">
        <v>0.8</v>
      </c>
      <c r="O173" s="853"/>
      <c r="P173" s="853">
        <v>0.8</v>
      </c>
      <c r="Q173" s="857"/>
      <c r="R173" s="857"/>
      <c r="S173" s="857"/>
      <c r="T173" s="826"/>
      <c r="U173" s="862"/>
      <c r="V173" s="849"/>
    </row>
    <row r="174" spans="1:22" ht="48.75">
      <c r="A174" s="845">
        <v>2</v>
      </c>
      <c r="B174" s="845">
        <v>5</v>
      </c>
      <c r="C174" s="865" t="s">
        <v>1455</v>
      </c>
      <c r="D174" s="833">
        <v>1</v>
      </c>
      <c r="E174" s="817" t="s">
        <v>405</v>
      </c>
      <c r="F174" s="818" t="s">
        <v>116</v>
      </c>
      <c r="G174" s="818" t="s">
        <v>1405</v>
      </c>
      <c r="H174" s="830" t="s">
        <v>117</v>
      </c>
      <c r="I174" s="824" t="s">
        <v>912</v>
      </c>
      <c r="J174" s="824" t="s">
        <v>913</v>
      </c>
      <c r="K174" s="824" t="s">
        <v>1433</v>
      </c>
      <c r="L174" s="852">
        <f aca="true" t="shared" si="16" ref="L174:L184">M174+N174+O174+P174+Q174+R174+S174+T174+U174+V174</f>
        <v>7.079999999999999</v>
      </c>
      <c r="M174" s="853">
        <v>4.8</v>
      </c>
      <c r="N174" s="853">
        <v>1.14</v>
      </c>
      <c r="O174" s="853"/>
      <c r="P174" s="853">
        <v>1.14</v>
      </c>
      <c r="Q174" s="845"/>
      <c r="R174" s="845"/>
      <c r="S174" s="845"/>
      <c r="T174" s="834"/>
      <c r="U174" s="860"/>
      <c r="V174" s="850"/>
    </row>
    <row r="175" spans="1:22" ht="48.75">
      <c r="A175" s="845">
        <v>3</v>
      </c>
      <c r="B175" s="845">
        <v>5</v>
      </c>
      <c r="C175" s="865" t="s">
        <v>1456</v>
      </c>
      <c r="D175" s="833">
        <v>0.7</v>
      </c>
      <c r="E175" s="817" t="s">
        <v>405</v>
      </c>
      <c r="F175" s="818" t="s">
        <v>116</v>
      </c>
      <c r="G175" s="818" t="s">
        <v>1405</v>
      </c>
      <c r="H175" s="830" t="s">
        <v>117</v>
      </c>
      <c r="I175" s="824" t="s">
        <v>912</v>
      </c>
      <c r="J175" s="824" t="s">
        <v>913</v>
      </c>
      <c r="K175" s="824" t="s">
        <v>1433</v>
      </c>
      <c r="L175" s="852">
        <f t="shared" si="16"/>
        <v>4.96</v>
      </c>
      <c r="M175" s="853">
        <v>3.36</v>
      </c>
      <c r="N175" s="853">
        <v>0.8</v>
      </c>
      <c r="O175" s="853"/>
      <c r="P175" s="853">
        <v>0.8</v>
      </c>
      <c r="Q175" s="845"/>
      <c r="R175" s="845"/>
      <c r="S175" s="845"/>
      <c r="T175" s="834"/>
      <c r="U175" s="860"/>
      <c r="V175" s="850"/>
    </row>
    <row r="176" spans="1:22" ht="48.75">
      <c r="A176" s="845">
        <v>4</v>
      </c>
      <c r="B176" s="845">
        <v>17</v>
      </c>
      <c r="C176" s="865" t="s">
        <v>1420</v>
      </c>
      <c r="D176" s="833">
        <v>1</v>
      </c>
      <c r="E176" s="817" t="s">
        <v>405</v>
      </c>
      <c r="F176" s="818" t="s">
        <v>119</v>
      </c>
      <c r="G176" s="816" t="s">
        <v>1405</v>
      </c>
      <c r="H176" s="819" t="s">
        <v>919</v>
      </c>
      <c r="I176" s="818" t="s">
        <v>912</v>
      </c>
      <c r="J176" s="818" t="s">
        <v>913</v>
      </c>
      <c r="K176" s="818" t="s">
        <v>920</v>
      </c>
      <c r="L176" s="852">
        <f t="shared" si="16"/>
        <v>7.54</v>
      </c>
      <c r="M176" s="853">
        <v>6.4</v>
      </c>
      <c r="N176" s="845"/>
      <c r="O176" s="845"/>
      <c r="P176" s="845"/>
      <c r="Q176" s="845"/>
      <c r="R176" s="845"/>
      <c r="S176" s="845">
        <v>1.14</v>
      </c>
      <c r="T176" s="834"/>
      <c r="U176" s="860"/>
      <c r="V176" s="850"/>
    </row>
    <row r="177" spans="1:22" ht="29.25">
      <c r="A177" s="845">
        <v>5</v>
      </c>
      <c r="B177" s="845">
        <v>18</v>
      </c>
      <c r="C177" s="865" t="s">
        <v>459</v>
      </c>
      <c r="D177" s="833">
        <v>1.035</v>
      </c>
      <c r="E177" s="817" t="s">
        <v>286</v>
      </c>
      <c r="F177" s="818" t="s">
        <v>116</v>
      </c>
      <c r="G177" s="816" t="s">
        <v>1405</v>
      </c>
      <c r="H177" s="830" t="s">
        <v>129</v>
      </c>
      <c r="I177" s="815" t="s">
        <v>912</v>
      </c>
      <c r="J177" s="857" t="s">
        <v>913</v>
      </c>
      <c r="K177" s="857" t="s">
        <v>959</v>
      </c>
      <c r="L177" s="852">
        <f t="shared" si="16"/>
        <v>3.64</v>
      </c>
      <c r="M177" s="853"/>
      <c r="N177" s="853"/>
      <c r="O177" s="853"/>
      <c r="P177" s="853"/>
      <c r="Q177" s="853">
        <v>3.64</v>
      </c>
      <c r="R177" s="853"/>
      <c r="S177" s="845"/>
      <c r="T177" s="834"/>
      <c r="U177" s="860"/>
      <c r="V177" s="850"/>
    </row>
    <row r="178" spans="1:22" ht="29.25">
      <c r="A178" s="845">
        <v>6</v>
      </c>
      <c r="B178" s="845">
        <v>19</v>
      </c>
      <c r="C178" s="865" t="s">
        <v>925</v>
      </c>
      <c r="D178" s="833">
        <v>0.9</v>
      </c>
      <c r="E178" s="817" t="s">
        <v>478</v>
      </c>
      <c r="F178" s="818" t="s">
        <v>116</v>
      </c>
      <c r="G178" s="816" t="s">
        <v>1405</v>
      </c>
      <c r="H178" s="818" t="s">
        <v>918</v>
      </c>
      <c r="I178" s="824" t="s">
        <v>912</v>
      </c>
      <c r="J178" s="827" t="s">
        <v>913</v>
      </c>
      <c r="K178" s="827" t="s">
        <v>481</v>
      </c>
      <c r="L178" s="852">
        <f t="shared" si="16"/>
        <v>4.66</v>
      </c>
      <c r="M178" s="853"/>
      <c r="N178" s="853">
        <v>4.5</v>
      </c>
      <c r="O178" s="853"/>
      <c r="P178" s="853"/>
      <c r="Q178" s="853"/>
      <c r="R178" s="853"/>
      <c r="S178" s="845"/>
      <c r="T178" s="834">
        <v>0.16</v>
      </c>
      <c r="U178" s="860"/>
      <c r="V178" s="850"/>
    </row>
    <row r="179" spans="1:22" ht="29.25">
      <c r="A179" s="845">
        <v>7</v>
      </c>
      <c r="B179" s="845">
        <v>21</v>
      </c>
      <c r="C179" s="865" t="s">
        <v>1457</v>
      </c>
      <c r="D179" s="833">
        <v>0.9</v>
      </c>
      <c r="E179" s="832" t="s">
        <v>478</v>
      </c>
      <c r="F179" s="818" t="s">
        <v>116</v>
      </c>
      <c r="G179" s="816" t="s">
        <v>1405</v>
      </c>
      <c r="H179" s="818" t="s">
        <v>918</v>
      </c>
      <c r="I179" s="824" t="s">
        <v>912</v>
      </c>
      <c r="J179" s="827" t="s">
        <v>913</v>
      </c>
      <c r="K179" s="827" t="s">
        <v>481</v>
      </c>
      <c r="L179" s="852">
        <f t="shared" si="16"/>
        <v>4.66</v>
      </c>
      <c r="M179" s="853"/>
      <c r="N179" s="853">
        <v>4.5</v>
      </c>
      <c r="O179" s="853"/>
      <c r="P179" s="853"/>
      <c r="Q179" s="853"/>
      <c r="R179" s="853"/>
      <c r="S179" s="845"/>
      <c r="T179" s="834">
        <v>0.16</v>
      </c>
      <c r="U179" s="860"/>
      <c r="V179" s="850"/>
    </row>
    <row r="180" spans="1:22" ht="48.75">
      <c r="A180" s="845">
        <v>8</v>
      </c>
      <c r="B180" s="845">
        <v>21</v>
      </c>
      <c r="C180" s="865" t="s">
        <v>131</v>
      </c>
      <c r="D180" s="833">
        <v>1</v>
      </c>
      <c r="E180" s="817" t="s">
        <v>405</v>
      </c>
      <c r="F180" s="818" t="s">
        <v>116</v>
      </c>
      <c r="G180" s="816" t="s">
        <v>1405</v>
      </c>
      <c r="H180" s="830" t="s">
        <v>117</v>
      </c>
      <c r="I180" s="824" t="s">
        <v>912</v>
      </c>
      <c r="J180" s="824" t="s">
        <v>913</v>
      </c>
      <c r="K180" s="824" t="s">
        <v>1433</v>
      </c>
      <c r="L180" s="852">
        <f t="shared" si="16"/>
        <v>7.079999999999999</v>
      </c>
      <c r="M180" s="853">
        <v>4.8</v>
      </c>
      <c r="N180" s="853">
        <v>1.14</v>
      </c>
      <c r="O180" s="853"/>
      <c r="P180" s="853">
        <v>1.14</v>
      </c>
      <c r="Q180" s="853"/>
      <c r="R180" s="853"/>
      <c r="S180" s="845"/>
      <c r="T180" s="834"/>
      <c r="U180" s="860"/>
      <c r="V180" s="850"/>
    </row>
    <row r="181" spans="1:22" ht="48.75">
      <c r="A181" s="845">
        <v>9</v>
      </c>
      <c r="B181" s="845">
        <v>35</v>
      </c>
      <c r="C181" s="865" t="s">
        <v>567</v>
      </c>
      <c r="D181" s="833">
        <v>0.7</v>
      </c>
      <c r="E181" s="817" t="s">
        <v>405</v>
      </c>
      <c r="F181" s="818" t="s">
        <v>119</v>
      </c>
      <c r="G181" s="816" t="s">
        <v>1405</v>
      </c>
      <c r="H181" s="830" t="s">
        <v>117</v>
      </c>
      <c r="I181" s="824" t="s">
        <v>912</v>
      </c>
      <c r="J181" s="824" t="s">
        <v>913</v>
      </c>
      <c r="K181" s="824" t="s">
        <v>1433</v>
      </c>
      <c r="L181" s="852">
        <f t="shared" si="16"/>
        <v>4.96</v>
      </c>
      <c r="M181" s="853">
        <v>3.36</v>
      </c>
      <c r="N181" s="853">
        <v>0.8</v>
      </c>
      <c r="O181" s="853"/>
      <c r="P181" s="853">
        <v>0.8</v>
      </c>
      <c r="Q181" s="853"/>
      <c r="R181" s="853"/>
      <c r="S181" s="845"/>
      <c r="T181" s="834"/>
      <c r="U181" s="860"/>
      <c r="V181" s="850"/>
    </row>
    <row r="182" spans="1:22" ht="48.75">
      <c r="A182" s="845">
        <v>10</v>
      </c>
      <c r="B182" s="845">
        <v>36</v>
      </c>
      <c r="C182" s="865" t="s">
        <v>944</v>
      </c>
      <c r="D182" s="833">
        <v>1</v>
      </c>
      <c r="E182" s="817" t="s">
        <v>405</v>
      </c>
      <c r="F182" s="818" t="s">
        <v>114</v>
      </c>
      <c r="G182" s="816" t="s">
        <v>1405</v>
      </c>
      <c r="H182" s="819" t="s">
        <v>914</v>
      </c>
      <c r="I182" s="818" t="s">
        <v>912</v>
      </c>
      <c r="J182" s="818" t="s">
        <v>913</v>
      </c>
      <c r="K182" s="818" t="s">
        <v>1415</v>
      </c>
      <c r="L182" s="852">
        <f t="shared" si="16"/>
        <v>7.54</v>
      </c>
      <c r="M182" s="853">
        <v>6.4</v>
      </c>
      <c r="N182" s="853"/>
      <c r="O182" s="853"/>
      <c r="P182" s="853"/>
      <c r="Q182" s="853"/>
      <c r="R182" s="853">
        <v>1.14</v>
      </c>
      <c r="S182" s="845"/>
      <c r="T182" s="834"/>
      <c r="U182" s="860"/>
      <c r="V182" s="850"/>
    </row>
    <row r="183" spans="1:22" ht="29.25">
      <c r="A183" s="845">
        <v>11</v>
      </c>
      <c r="B183" s="845">
        <v>40</v>
      </c>
      <c r="C183" s="865" t="s">
        <v>932</v>
      </c>
      <c r="D183" s="833">
        <v>0.8</v>
      </c>
      <c r="E183" s="817" t="s">
        <v>478</v>
      </c>
      <c r="F183" s="818" t="s">
        <v>116</v>
      </c>
      <c r="G183" s="816" t="s">
        <v>1405</v>
      </c>
      <c r="H183" s="818" t="s">
        <v>918</v>
      </c>
      <c r="I183" s="824" t="s">
        <v>912</v>
      </c>
      <c r="J183" s="827" t="s">
        <v>913</v>
      </c>
      <c r="K183" s="827" t="s">
        <v>481</v>
      </c>
      <c r="L183" s="852">
        <f t="shared" si="16"/>
        <v>4.14</v>
      </c>
      <c r="M183" s="853"/>
      <c r="N183" s="853">
        <v>4</v>
      </c>
      <c r="O183" s="853"/>
      <c r="P183" s="853"/>
      <c r="Q183" s="853"/>
      <c r="R183" s="853"/>
      <c r="S183" s="845"/>
      <c r="T183" s="834">
        <v>0.14</v>
      </c>
      <c r="U183" s="860"/>
      <c r="V183" s="850"/>
    </row>
    <row r="184" spans="1:22" ht="48.75">
      <c r="A184" s="845">
        <v>12</v>
      </c>
      <c r="B184" s="845">
        <v>71</v>
      </c>
      <c r="C184" s="865" t="s">
        <v>929</v>
      </c>
      <c r="D184" s="833">
        <v>1</v>
      </c>
      <c r="E184" s="817" t="s">
        <v>405</v>
      </c>
      <c r="F184" s="818" t="s">
        <v>116</v>
      </c>
      <c r="G184" s="816" t="s">
        <v>1405</v>
      </c>
      <c r="H184" s="830" t="s">
        <v>117</v>
      </c>
      <c r="I184" s="824" t="s">
        <v>912</v>
      </c>
      <c r="J184" s="824" t="s">
        <v>913</v>
      </c>
      <c r="K184" s="824" t="s">
        <v>1433</v>
      </c>
      <c r="L184" s="852">
        <f t="shared" si="16"/>
        <v>7.259999999999999</v>
      </c>
      <c r="M184" s="853">
        <v>4.8</v>
      </c>
      <c r="N184" s="853">
        <v>1.14</v>
      </c>
      <c r="O184" s="853"/>
      <c r="P184" s="853">
        <v>1.14</v>
      </c>
      <c r="Q184" s="853"/>
      <c r="R184" s="853"/>
      <c r="S184" s="845"/>
      <c r="T184" s="834">
        <v>0.18</v>
      </c>
      <c r="U184" s="860"/>
      <c r="V184" s="850"/>
    </row>
    <row r="185" spans="1:22" ht="24">
      <c r="A185" s="2156" t="s">
        <v>394</v>
      </c>
      <c r="B185" s="2156"/>
      <c r="C185" s="2156"/>
      <c r="D185" s="1250">
        <f>D184+D183+D182+D181+D180+D179+D178+D177+D176+D175+D174+D173</f>
        <v>10.735</v>
      </c>
      <c r="E185" s="824"/>
      <c r="F185" s="845"/>
      <c r="G185" s="824"/>
      <c r="H185" s="851"/>
      <c r="I185" s="824"/>
      <c r="J185" s="824"/>
      <c r="K185" s="845"/>
      <c r="L185" s="852">
        <f>L184+L183+L182+L181+L180+L179+L178+L177+L176+L175+L174+L173</f>
        <v>68.47999999999999</v>
      </c>
      <c r="M185" s="852">
        <f aca="true" t="shared" si="17" ref="M185:V185">M184+M183+M182+M181+M180+M179+M178+M177+M176+M175+M174+M173</f>
        <v>37.279999999999994</v>
      </c>
      <c r="N185" s="852">
        <f t="shared" si="17"/>
        <v>18.82</v>
      </c>
      <c r="O185" s="852">
        <f t="shared" si="17"/>
        <v>0</v>
      </c>
      <c r="P185" s="852">
        <f t="shared" si="17"/>
        <v>5.819999999999999</v>
      </c>
      <c r="Q185" s="852">
        <f t="shared" si="17"/>
        <v>3.64</v>
      </c>
      <c r="R185" s="852">
        <f t="shared" si="17"/>
        <v>1.14</v>
      </c>
      <c r="S185" s="852">
        <f t="shared" si="17"/>
        <v>1.14</v>
      </c>
      <c r="T185" s="852">
        <f t="shared" si="17"/>
        <v>0.64</v>
      </c>
      <c r="U185" s="852">
        <f t="shared" si="17"/>
        <v>0</v>
      </c>
      <c r="V185" s="852">
        <f t="shared" si="17"/>
        <v>0</v>
      </c>
    </row>
    <row r="186" spans="1:22" ht="18">
      <c r="A186" s="573" t="s">
        <v>923</v>
      </c>
      <c r="B186" s="573"/>
      <c r="C186" s="573"/>
      <c r="D186" s="573"/>
      <c r="E186" s="573"/>
      <c r="F186" s="548"/>
      <c r="G186" s="533"/>
      <c r="H186" s="547"/>
      <c r="I186" s="533"/>
      <c r="J186" s="533"/>
      <c r="K186" s="548"/>
      <c r="L186" s="565"/>
      <c r="M186" s="565"/>
      <c r="N186" s="565"/>
      <c r="O186" s="565"/>
      <c r="P186" s="565"/>
      <c r="Q186" s="565"/>
      <c r="R186" s="548"/>
      <c r="S186" s="548"/>
      <c r="T186" s="533"/>
      <c r="U186" s="540"/>
      <c r="V186" s="560"/>
    </row>
    <row r="187" spans="1:22" ht="29.25">
      <c r="A187" s="824">
        <v>1</v>
      </c>
      <c r="B187" s="824">
        <v>18</v>
      </c>
      <c r="C187" s="818" t="s">
        <v>550</v>
      </c>
      <c r="D187" s="1556">
        <v>0.1</v>
      </c>
      <c r="E187" s="817" t="s">
        <v>405</v>
      </c>
      <c r="F187" s="818" t="s">
        <v>114</v>
      </c>
      <c r="G187" s="816" t="s">
        <v>115</v>
      </c>
      <c r="H187" s="851"/>
      <c r="I187" s="824"/>
      <c r="J187" s="824"/>
      <c r="K187" s="845"/>
      <c r="L187" s="853"/>
      <c r="M187" s="853"/>
      <c r="N187" s="853"/>
      <c r="O187" s="853"/>
      <c r="P187" s="853"/>
      <c r="Q187" s="853"/>
      <c r="R187" s="845"/>
      <c r="S187" s="845"/>
      <c r="T187" s="834"/>
      <c r="U187" s="860"/>
      <c r="V187" s="850"/>
    </row>
    <row r="188" spans="1:22" ht="29.25">
      <c r="A188" s="824">
        <v>2</v>
      </c>
      <c r="B188" s="824">
        <v>36</v>
      </c>
      <c r="C188" s="818" t="s">
        <v>338</v>
      </c>
      <c r="D188" s="1556">
        <v>0.1</v>
      </c>
      <c r="E188" s="817" t="s">
        <v>405</v>
      </c>
      <c r="F188" s="818" t="s">
        <v>119</v>
      </c>
      <c r="G188" s="816" t="s">
        <v>115</v>
      </c>
      <c r="H188" s="851"/>
      <c r="I188" s="824"/>
      <c r="J188" s="824"/>
      <c r="K188" s="845"/>
      <c r="L188" s="853"/>
      <c r="M188" s="853"/>
      <c r="N188" s="853"/>
      <c r="O188" s="853"/>
      <c r="P188" s="853"/>
      <c r="Q188" s="853"/>
      <c r="R188" s="845"/>
      <c r="S188" s="845"/>
      <c r="T188" s="834"/>
      <c r="U188" s="860"/>
      <c r="V188" s="850"/>
    </row>
    <row r="189" spans="1:22" ht="29.25">
      <c r="A189" s="824">
        <v>3</v>
      </c>
      <c r="B189" s="845">
        <v>38</v>
      </c>
      <c r="C189" s="865" t="s">
        <v>946</v>
      </c>
      <c r="D189" s="1557">
        <v>1.2</v>
      </c>
      <c r="E189" s="817" t="s">
        <v>405</v>
      </c>
      <c r="F189" s="818" t="s">
        <v>127</v>
      </c>
      <c r="G189" s="816" t="s">
        <v>115</v>
      </c>
      <c r="H189" s="851"/>
      <c r="I189" s="824"/>
      <c r="J189" s="824"/>
      <c r="K189" s="845"/>
      <c r="L189" s="853"/>
      <c r="M189" s="853"/>
      <c r="N189" s="853"/>
      <c r="O189" s="853"/>
      <c r="P189" s="853"/>
      <c r="Q189" s="853"/>
      <c r="R189" s="845"/>
      <c r="S189" s="845"/>
      <c r="T189" s="834"/>
      <c r="U189" s="860"/>
      <c r="V189" s="850"/>
    </row>
    <row r="190" spans="1:22" ht="29.25">
      <c r="A190" s="824">
        <v>4</v>
      </c>
      <c r="B190" s="845">
        <v>39</v>
      </c>
      <c r="C190" s="865" t="s">
        <v>338</v>
      </c>
      <c r="D190" s="1557">
        <v>0.1</v>
      </c>
      <c r="E190" s="817" t="s">
        <v>405</v>
      </c>
      <c r="F190" s="818" t="s">
        <v>119</v>
      </c>
      <c r="G190" s="816" t="s">
        <v>115</v>
      </c>
      <c r="H190" s="851"/>
      <c r="I190" s="824"/>
      <c r="J190" s="824"/>
      <c r="K190" s="845"/>
      <c r="L190" s="853"/>
      <c r="M190" s="853"/>
      <c r="N190" s="853"/>
      <c r="O190" s="853"/>
      <c r="P190" s="853"/>
      <c r="Q190" s="853"/>
      <c r="R190" s="845"/>
      <c r="S190" s="845"/>
      <c r="T190" s="834"/>
      <c r="U190" s="860"/>
      <c r="V190" s="850"/>
    </row>
    <row r="191" spans="1:22" ht="29.25">
      <c r="A191" s="824">
        <v>5</v>
      </c>
      <c r="B191" s="845">
        <v>50</v>
      </c>
      <c r="C191" s="865" t="s">
        <v>459</v>
      </c>
      <c r="D191" s="1557">
        <v>0.2</v>
      </c>
      <c r="E191" s="817" t="s">
        <v>405</v>
      </c>
      <c r="F191" s="818" t="s">
        <v>119</v>
      </c>
      <c r="G191" s="816" t="s">
        <v>115</v>
      </c>
      <c r="H191" s="851"/>
      <c r="I191" s="824"/>
      <c r="J191" s="824"/>
      <c r="K191" s="845"/>
      <c r="L191" s="853"/>
      <c r="M191" s="853"/>
      <c r="N191" s="853"/>
      <c r="O191" s="853"/>
      <c r="P191" s="853"/>
      <c r="Q191" s="853"/>
      <c r="R191" s="845"/>
      <c r="S191" s="845"/>
      <c r="T191" s="834"/>
      <c r="U191" s="860"/>
      <c r="V191" s="850"/>
    </row>
    <row r="192" spans="1:22" ht="29.25">
      <c r="A192" s="857">
        <v>8</v>
      </c>
      <c r="B192" s="845">
        <v>56</v>
      </c>
      <c r="C192" s="865" t="s">
        <v>436</v>
      </c>
      <c r="D192" s="1557">
        <v>0.4</v>
      </c>
      <c r="E192" s="817" t="s">
        <v>405</v>
      </c>
      <c r="F192" s="818" t="s">
        <v>119</v>
      </c>
      <c r="G192" s="816" t="s">
        <v>115</v>
      </c>
      <c r="H192" s="851"/>
      <c r="I192" s="824"/>
      <c r="J192" s="824"/>
      <c r="K192" s="845"/>
      <c r="L192" s="853"/>
      <c r="M192" s="853"/>
      <c r="N192" s="853"/>
      <c r="O192" s="853"/>
      <c r="P192" s="853"/>
      <c r="Q192" s="853"/>
      <c r="R192" s="845"/>
      <c r="S192" s="845"/>
      <c r="T192" s="834"/>
      <c r="U192" s="860"/>
      <c r="V192" s="850"/>
    </row>
    <row r="193" spans="1:22" ht="29.25">
      <c r="A193" s="857">
        <v>9</v>
      </c>
      <c r="B193" s="824">
        <v>59</v>
      </c>
      <c r="C193" s="818" t="s">
        <v>137</v>
      </c>
      <c r="D193" s="1556">
        <v>0.1</v>
      </c>
      <c r="E193" s="817" t="s">
        <v>405</v>
      </c>
      <c r="F193" s="818" t="s">
        <v>116</v>
      </c>
      <c r="G193" s="816" t="s">
        <v>115</v>
      </c>
      <c r="H193" s="851"/>
      <c r="I193" s="824"/>
      <c r="J193" s="824"/>
      <c r="K193" s="845"/>
      <c r="L193" s="853"/>
      <c r="M193" s="853"/>
      <c r="N193" s="853"/>
      <c r="O193" s="853"/>
      <c r="P193" s="853"/>
      <c r="Q193" s="853"/>
      <c r="R193" s="845"/>
      <c r="S193" s="845"/>
      <c r="T193" s="834"/>
      <c r="U193" s="860"/>
      <c r="V193" s="850"/>
    </row>
    <row r="194" spans="1:22" ht="29.25">
      <c r="A194" s="857">
        <v>10</v>
      </c>
      <c r="B194" s="824">
        <v>59</v>
      </c>
      <c r="C194" s="818" t="s">
        <v>926</v>
      </c>
      <c r="D194" s="1556">
        <v>0.3</v>
      </c>
      <c r="E194" s="817" t="s">
        <v>405</v>
      </c>
      <c r="F194" s="818" t="s">
        <v>127</v>
      </c>
      <c r="G194" s="816" t="s">
        <v>115</v>
      </c>
      <c r="H194" s="859"/>
      <c r="I194" s="815"/>
      <c r="J194" s="815"/>
      <c r="K194" s="857"/>
      <c r="L194" s="852"/>
      <c r="M194" s="852"/>
      <c r="N194" s="852"/>
      <c r="O194" s="852"/>
      <c r="P194" s="852"/>
      <c r="Q194" s="852"/>
      <c r="R194" s="857"/>
      <c r="S194" s="857"/>
      <c r="T194" s="826"/>
      <c r="U194" s="862"/>
      <c r="V194" s="849"/>
    </row>
    <row r="195" spans="1:22" ht="29.25">
      <c r="A195" s="857">
        <v>11</v>
      </c>
      <c r="B195" s="824">
        <v>71</v>
      </c>
      <c r="C195" s="818" t="s">
        <v>925</v>
      </c>
      <c r="D195" s="1556">
        <v>0.9</v>
      </c>
      <c r="E195" s="817" t="s">
        <v>405</v>
      </c>
      <c r="F195" s="818" t="s">
        <v>119</v>
      </c>
      <c r="G195" s="816" t="s">
        <v>115</v>
      </c>
      <c r="H195" s="859"/>
      <c r="I195" s="815"/>
      <c r="J195" s="815"/>
      <c r="K195" s="857"/>
      <c r="L195" s="852"/>
      <c r="M195" s="852"/>
      <c r="N195" s="852"/>
      <c r="O195" s="852"/>
      <c r="P195" s="852"/>
      <c r="Q195" s="852"/>
      <c r="R195" s="857"/>
      <c r="S195" s="857"/>
      <c r="T195" s="826"/>
      <c r="U195" s="862"/>
      <c r="V195" s="849"/>
    </row>
    <row r="196" spans="1:22" ht="29.25">
      <c r="A196" s="857">
        <v>12</v>
      </c>
      <c r="B196" s="815">
        <v>76</v>
      </c>
      <c r="C196" s="816" t="s">
        <v>1457</v>
      </c>
      <c r="D196" s="1555">
        <v>0.3</v>
      </c>
      <c r="E196" s="817" t="s">
        <v>405</v>
      </c>
      <c r="F196" s="818" t="s">
        <v>119</v>
      </c>
      <c r="G196" s="816" t="s">
        <v>115</v>
      </c>
      <c r="H196" s="859"/>
      <c r="I196" s="815"/>
      <c r="J196" s="815"/>
      <c r="K196" s="857"/>
      <c r="L196" s="852"/>
      <c r="M196" s="852"/>
      <c r="N196" s="852"/>
      <c r="O196" s="852"/>
      <c r="P196" s="852"/>
      <c r="Q196" s="852"/>
      <c r="R196" s="857"/>
      <c r="S196" s="857"/>
      <c r="T196" s="826"/>
      <c r="U196" s="862"/>
      <c r="V196" s="849"/>
    </row>
    <row r="197" spans="1:22" ht="24">
      <c r="A197" s="2127" t="s">
        <v>394</v>
      </c>
      <c r="B197" s="2128"/>
      <c r="C197" s="2129"/>
      <c r="D197" s="833">
        <f>D196+D195+D194+D193+D192+D191+D190+D189+D188+D187</f>
        <v>3.7</v>
      </c>
      <c r="E197" s="824"/>
      <c r="F197" s="818"/>
      <c r="G197" s="816"/>
      <c r="H197" s="818"/>
      <c r="I197" s="824"/>
      <c r="J197" s="827"/>
      <c r="K197" s="827"/>
      <c r="L197" s="852"/>
      <c r="M197" s="853"/>
      <c r="N197" s="853"/>
      <c r="O197" s="853"/>
      <c r="P197" s="853"/>
      <c r="Q197" s="853"/>
      <c r="R197" s="853"/>
      <c r="S197" s="845"/>
      <c r="T197" s="834"/>
      <c r="U197" s="860"/>
      <c r="V197" s="850"/>
    </row>
    <row r="198" spans="1:22" ht="24.75" thickBot="1">
      <c r="A198" s="2149" t="s">
        <v>312</v>
      </c>
      <c r="B198" s="2150"/>
      <c r="C198" s="2151"/>
      <c r="D198" s="1558">
        <f>D197+D185</f>
        <v>14.434999999999999</v>
      </c>
      <c r="E198" s="875"/>
      <c r="F198" s="818"/>
      <c r="G198" s="816"/>
      <c r="H198" s="830"/>
      <c r="I198" s="824"/>
      <c r="J198" s="824"/>
      <c r="K198" s="824"/>
      <c r="L198" s="852"/>
      <c r="M198" s="853"/>
      <c r="N198" s="853"/>
      <c r="O198" s="853"/>
      <c r="P198" s="853"/>
      <c r="Q198" s="853"/>
      <c r="R198" s="853"/>
      <c r="S198" s="845"/>
      <c r="T198" s="834"/>
      <c r="U198" s="860"/>
      <c r="V198" s="850"/>
    </row>
    <row r="199" spans="1:22" ht="18" thickBot="1">
      <c r="A199" s="2152" t="s">
        <v>955</v>
      </c>
      <c r="B199" s="2153"/>
      <c r="C199" s="2153"/>
      <c r="D199" s="2153"/>
      <c r="E199" s="2153"/>
      <c r="F199" s="2153"/>
      <c r="G199" s="2153"/>
      <c r="H199" s="2153"/>
      <c r="I199" s="2153"/>
      <c r="J199" s="2153"/>
      <c r="K199" s="2153"/>
      <c r="L199" s="2153"/>
      <c r="M199" s="2153"/>
      <c r="N199" s="2153"/>
      <c r="O199" s="2153"/>
      <c r="P199" s="2153"/>
      <c r="Q199" s="2153"/>
      <c r="R199" s="2153"/>
      <c r="S199" s="2153"/>
      <c r="T199" s="2154"/>
      <c r="U199" s="2155"/>
      <c r="V199" s="570"/>
    </row>
    <row r="200" spans="1:22" ht="29.25">
      <c r="A200" s="815">
        <v>1</v>
      </c>
      <c r="B200" s="866">
        <v>1</v>
      </c>
      <c r="C200" s="874" t="s">
        <v>939</v>
      </c>
      <c r="D200" s="867">
        <v>1</v>
      </c>
      <c r="E200" s="866" t="s">
        <v>286</v>
      </c>
      <c r="F200" s="816" t="s">
        <v>119</v>
      </c>
      <c r="G200" s="816" t="s">
        <v>1405</v>
      </c>
      <c r="H200" s="857" t="s">
        <v>958</v>
      </c>
      <c r="I200" s="815" t="s">
        <v>912</v>
      </c>
      <c r="J200" s="857" t="s">
        <v>913</v>
      </c>
      <c r="K200" s="857" t="s">
        <v>959</v>
      </c>
      <c r="L200" s="852">
        <f>M200+N200+O200+P200+Q200+R200+S200+T200+U200+V200</f>
        <v>3.7</v>
      </c>
      <c r="M200" s="868"/>
      <c r="N200" s="868"/>
      <c r="O200" s="868"/>
      <c r="P200" s="868"/>
      <c r="Q200" s="868">
        <v>3.7</v>
      </c>
      <c r="R200" s="868"/>
      <c r="S200" s="868"/>
      <c r="T200" s="868"/>
      <c r="U200" s="868"/>
      <c r="V200" s="869"/>
    </row>
    <row r="201" spans="1:22" ht="48.75">
      <c r="A201" s="824">
        <v>2</v>
      </c>
      <c r="B201" s="870">
        <v>5</v>
      </c>
      <c r="C201" s="871" t="s">
        <v>943</v>
      </c>
      <c r="D201" s="872">
        <v>1</v>
      </c>
      <c r="E201" s="817" t="s">
        <v>405</v>
      </c>
      <c r="F201" s="818" t="s">
        <v>116</v>
      </c>
      <c r="G201" s="816" t="s">
        <v>1405</v>
      </c>
      <c r="H201" s="819" t="s">
        <v>919</v>
      </c>
      <c r="I201" s="818" t="s">
        <v>912</v>
      </c>
      <c r="J201" s="818" t="s">
        <v>913</v>
      </c>
      <c r="K201" s="818" t="s">
        <v>624</v>
      </c>
      <c r="L201" s="853">
        <f aca="true" t="shared" si="18" ref="L201:L211">M201+N201+O201+P201+Q201+R201+S201+T201+U201+V201</f>
        <v>4.39</v>
      </c>
      <c r="M201" s="873"/>
      <c r="N201" s="873"/>
      <c r="O201" s="873"/>
      <c r="P201" s="873"/>
      <c r="Q201" s="873">
        <v>0.22</v>
      </c>
      <c r="R201" s="873"/>
      <c r="S201" s="873"/>
      <c r="T201" s="873">
        <v>4.17</v>
      </c>
      <c r="U201" s="873"/>
      <c r="V201" s="869"/>
    </row>
    <row r="202" spans="1:22" ht="48.75">
      <c r="A202" s="824">
        <v>3</v>
      </c>
      <c r="B202" s="870">
        <v>6</v>
      </c>
      <c r="C202" s="871" t="s">
        <v>549</v>
      </c>
      <c r="D202" s="872">
        <v>0.5</v>
      </c>
      <c r="E202" s="817" t="s">
        <v>405</v>
      </c>
      <c r="F202" s="818" t="s">
        <v>116</v>
      </c>
      <c r="G202" s="816" t="s">
        <v>1405</v>
      </c>
      <c r="H202" s="819" t="s">
        <v>914</v>
      </c>
      <c r="I202" s="818" t="s">
        <v>912</v>
      </c>
      <c r="J202" s="818" t="s">
        <v>913</v>
      </c>
      <c r="K202" s="818" t="s">
        <v>922</v>
      </c>
      <c r="L202" s="853">
        <f t="shared" si="18"/>
        <v>1.54</v>
      </c>
      <c r="M202" s="873"/>
      <c r="N202" s="873"/>
      <c r="O202" s="873"/>
      <c r="P202" s="873"/>
      <c r="Q202" s="873"/>
      <c r="R202" s="873"/>
      <c r="S202" s="873"/>
      <c r="T202" s="873"/>
      <c r="U202" s="873">
        <v>1.54</v>
      </c>
      <c r="V202" s="869"/>
    </row>
    <row r="203" spans="1:22" ht="48.75">
      <c r="A203" s="824">
        <v>4</v>
      </c>
      <c r="B203" s="870">
        <v>9</v>
      </c>
      <c r="C203" s="871" t="s">
        <v>935</v>
      </c>
      <c r="D203" s="872">
        <v>1</v>
      </c>
      <c r="E203" s="817" t="s">
        <v>405</v>
      </c>
      <c r="F203" s="818" t="s">
        <v>114</v>
      </c>
      <c r="G203" s="816" t="s">
        <v>1405</v>
      </c>
      <c r="H203" s="819" t="s">
        <v>919</v>
      </c>
      <c r="I203" s="818" t="s">
        <v>912</v>
      </c>
      <c r="J203" s="818" t="s">
        <v>913</v>
      </c>
      <c r="K203" s="818" t="s">
        <v>920</v>
      </c>
      <c r="L203" s="853">
        <f t="shared" si="18"/>
        <v>7.54</v>
      </c>
      <c r="M203" s="873">
        <v>6.4</v>
      </c>
      <c r="N203" s="873"/>
      <c r="O203" s="873"/>
      <c r="P203" s="873"/>
      <c r="Q203" s="873"/>
      <c r="R203" s="873"/>
      <c r="S203" s="873">
        <v>1.14</v>
      </c>
      <c r="T203" s="873"/>
      <c r="U203" s="873"/>
      <c r="V203" s="869"/>
    </row>
    <row r="204" spans="1:22" ht="48.75">
      <c r="A204" s="824">
        <v>5</v>
      </c>
      <c r="B204" s="870">
        <v>9</v>
      </c>
      <c r="C204" s="871" t="s">
        <v>948</v>
      </c>
      <c r="D204" s="872">
        <v>0.9</v>
      </c>
      <c r="E204" s="817" t="s">
        <v>405</v>
      </c>
      <c r="F204" s="818" t="s">
        <v>119</v>
      </c>
      <c r="G204" s="816" t="s">
        <v>1405</v>
      </c>
      <c r="H204" s="819" t="s">
        <v>919</v>
      </c>
      <c r="I204" s="818" t="s">
        <v>912</v>
      </c>
      <c r="J204" s="818" t="s">
        <v>913</v>
      </c>
      <c r="K204" s="818" t="s">
        <v>920</v>
      </c>
      <c r="L204" s="853">
        <f t="shared" si="18"/>
        <v>6.79</v>
      </c>
      <c r="M204" s="873">
        <v>5.76</v>
      </c>
      <c r="N204" s="873"/>
      <c r="O204" s="873"/>
      <c r="P204" s="873"/>
      <c r="Q204" s="873"/>
      <c r="R204" s="873"/>
      <c r="S204" s="873">
        <v>1.03</v>
      </c>
      <c r="T204" s="873"/>
      <c r="U204" s="873"/>
      <c r="V204" s="869"/>
    </row>
    <row r="205" spans="1:22" ht="48.75">
      <c r="A205" s="824">
        <v>6</v>
      </c>
      <c r="B205" s="870">
        <v>13</v>
      </c>
      <c r="C205" s="871" t="s">
        <v>935</v>
      </c>
      <c r="D205" s="872">
        <v>0.9</v>
      </c>
      <c r="E205" s="817" t="s">
        <v>405</v>
      </c>
      <c r="F205" s="818" t="s">
        <v>114</v>
      </c>
      <c r="G205" s="816" t="s">
        <v>1405</v>
      </c>
      <c r="H205" s="819" t="s">
        <v>919</v>
      </c>
      <c r="I205" s="818" t="s">
        <v>912</v>
      </c>
      <c r="J205" s="818" t="s">
        <v>913</v>
      </c>
      <c r="K205" s="818" t="s">
        <v>920</v>
      </c>
      <c r="L205" s="853">
        <f t="shared" si="18"/>
        <v>6.79</v>
      </c>
      <c r="M205" s="873">
        <v>5.76</v>
      </c>
      <c r="N205" s="873"/>
      <c r="O205" s="873"/>
      <c r="P205" s="873"/>
      <c r="Q205" s="873"/>
      <c r="R205" s="873"/>
      <c r="S205" s="873">
        <v>1.03</v>
      </c>
      <c r="T205" s="873"/>
      <c r="U205" s="873"/>
      <c r="V205" s="869"/>
    </row>
    <row r="206" spans="1:22" ht="48.75">
      <c r="A206" s="824">
        <v>7</v>
      </c>
      <c r="B206" s="870">
        <v>13</v>
      </c>
      <c r="C206" s="871" t="s">
        <v>1458</v>
      </c>
      <c r="D206" s="872">
        <v>1</v>
      </c>
      <c r="E206" s="817" t="s">
        <v>405</v>
      </c>
      <c r="F206" s="818" t="s">
        <v>114</v>
      </c>
      <c r="G206" s="816" t="s">
        <v>1405</v>
      </c>
      <c r="H206" s="819" t="s">
        <v>919</v>
      </c>
      <c r="I206" s="818" t="s">
        <v>912</v>
      </c>
      <c r="J206" s="818" t="s">
        <v>913</v>
      </c>
      <c r="K206" s="818" t="s">
        <v>920</v>
      </c>
      <c r="L206" s="853">
        <f t="shared" si="18"/>
        <v>7.76</v>
      </c>
      <c r="M206" s="873">
        <v>6.4</v>
      </c>
      <c r="N206" s="873"/>
      <c r="O206" s="873"/>
      <c r="P206" s="873"/>
      <c r="Q206" s="873">
        <v>0.22</v>
      </c>
      <c r="R206" s="873"/>
      <c r="S206" s="873">
        <v>1.14</v>
      </c>
      <c r="T206" s="873"/>
      <c r="U206" s="873"/>
      <c r="V206" s="869"/>
    </row>
    <row r="207" spans="1:22" ht="48.75">
      <c r="A207" s="824">
        <v>8</v>
      </c>
      <c r="B207" s="870">
        <v>13</v>
      </c>
      <c r="C207" s="871" t="s">
        <v>1459</v>
      </c>
      <c r="D207" s="872">
        <v>1</v>
      </c>
      <c r="E207" s="817" t="s">
        <v>405</v>
      </c>
      <c r="F207" s="818" t="s">
        <v>114</v>
      </c>
      <c r="G207" s="816" t="s">
        <v>1405</v>
      </c>
      <c r="H207" s="819" t="s">
        <v>919</v>
      </c>
      <c r="I207" s="818" t="s">
        <v>912</v>
      </c>
      <c r="J207" s="818" t="s">
        <v>913</v>
      </c>
      <c r="K207" s="818" t="s">
        <v>920</v>
      </c>
      <c r="L207" s="853">
        <f t="shared" si="18"/>
        <v>7.76</v>
      </c>
      <c r="M207" s="873">
        <v>6.4</v>
      </c>
      <c r="N207" s="873"/>
      <c r="O207" s="873"/>
      <c r="P207" s="873"/>
      <c r="Q207" s="873">
        <v>0.22</v>
      </c>
      <c r="R207" s="873"/>
      <c r="S207" s="873">
        <v>1.14</v>
      </c>
      <c r="T207" s="873"/>
      <c r="U207" s="873"/>
      <c r="V207" s="869"/>
    </row>
    <row r="208" spans="1:22" ht="29.25">
      <c r="A208" s="824">
        <v>9</v>
      </c>
      <c r="B208" s="870">
        <v>18</v>
      </c>
      <c r="C208" s="871" t="s">
        <v>535</v>
      </c>
      <c r="D208" s="872">
        <v>1</v>
      </c>
      <c r="E208" s="870" t="s">
        <v>478</v>
      </c>
      <c r="F208" s="818" t="s">
        <v>116</v>
      </c>
      <c r="G208" s="816" t="s">
        <v>1405</v>
      </c>
      <c r="H208" s="818" t="s">
        <v>918</v>
      </c>
      <c r="I208" s="824" t="s">
        <v>912</v>
      </c>
      <c r="J208" s="827" t="s">
        <v>913</v>
      </c>
      <c r="K208" s="827" t="s">
        <v>481</v>
      </c>
      <c r="L208" s="853">
        <f t="shared" si="18"/>
        <v>4.17</v>
      </c>
      <c r="M208" s="873"/>
      <c r="N208" s="873">
        <v>4.17</v>
      </c>
      <c r="O208" s="873"/>
      <c r="P208" s="873"/>
      <c r="Q208" s="873"/>
      <c r="R208" s="873"/>
      <c r="S208" s="873"/>
      <c r="T208" s="873"/>
      <c r="U208" s="873"/>
      <c r="V208" s="869"/>
    </row>
    <row r="209" spans="1:22" ht="73.5">
      <c r="A209" s="815">
        <v>10</v>
      </c>
      <c r="B209" s="870">
        <v>42</v>
      </c>
      <c r="C209" s="871" t="s">
        <v>930</v>
      </c>
      <c r="D209" s="872">
        <v>0.7</v>
      </c>
      <c r="E209" s="817" t="s">
        <v>405</v>
      </c>
      <c r="F209" s="818" t="s">
        <v>116</v>
      </c>
      <c r="G209" s="816" t="s">
        <v>1405</v>
      </c>
      <c r="H209" s="830" t="s">
        <v>117</v>
      </c>
      <c r="I209" s="824" t="s">
        <v>912</v>
      </c>
      <c r="J209" s="824" t="s">
        <v>913</v>
      </c>
      <c r="K209" s="832" t="s">
        <v>1460</v>
      </c>
      <c r="L209" s="853">
        <f t="shared" si="18"/>
        <v>4.96</v>
      </c>
      <c r="M209" s="873">
        <v>2.4</v>
      </c>
      <c r="N209" s="873">
        <v>1.71</v>
      </c>
      <c r="O209" s="873"/>
      <c r="P209" s="873">
        <v>0.57</v>
      </c>
      <c r="Q209" s="873">
        <v>0.15</v>
      </c>
      <c r="R209" s="873"/>
      <c r="S209" s="873"/>
      <c r="T209" s="873">
        <v>0.13</v>
      </c>
      <c r="U209" s="873"/>
      <c r="V209" s="869"/>
    </row>
    <row r="210" spans="1:22" ht="48.75">
      <c r="A210" s="815">
        <v>11</v>
      </c>
      <c r="B210" s="870">
        <v>42</v>
      </c>
      <c r="C210" s="871" t="s">
        <v>948</v>
      </c>
      <c r="D210" s="872">
        <v>0.5</v>
      </c>
      <c r="E210" s="817" t="s">
        <v>405</v>
      </c>
      <c r="F210" s="818" t="s">
        <v>116</v>
      </c>
      <c r="G210" s="816" t="s">
        <v>1405</v>
      </c>
      <c r="H210" s="830" t="s">
        <v>117</v>
      </c>
      <c r="I210" s="824" t="s">
        <v>912</v>
      </c>
      <c r="J210" s="824" t="s">
        <v>913</v>
      </c>
      <c r="K210" s="824" t="s">
        <v>1433</v>
      </c>
      <c r="L210" s="853">
        <f t="shared" si="18"/>
        <v>3.7399999999999993</v>
      </c>
      <c r="M210" s="873">
        <v>2.4</v>
      </c>
      <c r="N210" s="873">
        <v>0.57</v>
      </c>
      <c r="O210" s="873"/>
      <c r="P210" s="873">
        <v>0.57</v>
      </c>
      <c r="Q210" s="873">
        <v>0.11</v>
      </c>
      <c r="R210" s="873"/>
      <c r="S210" s="873"/>
      <c r="T210" s="873">
        <v>0.09</v>
      </c>
      <c r="U210" s="873"/>
      <c r="V210" s="869"/>
    </row>
    <row r="211" spans="1:22" ht="73.5">
      <c r="A211" s="824">
        <v>12</v>
      </c>
      <c r="B211" s="870">
        <v>42</v>
      </c>
      <c r="C211" s="871" t="s">
        <v>944</v>
      </c>
      <c r="D211" s="872">
        <v>1</v>
      </c>
      <c r="E211" s="817" t="s">
        <v>405</v>
      </c>
      <c r="F211" s="818" t="s">
        <v>116</v>
      </c>
      <c r="G211" s="816" t="s">
        <v>1405</v>
      </c>
      <c r="H211" s="830" t="s">
        <v>942</v>
      </c>
      <c r="I211" s="824" t="s">
        <v>912</v>
      </c>
      <c r="J211" s="824" t="s">
        <v>913</v>
      </c>
      <c r="K211" s="832" t="s">
        <v>1461</v>
      </c>
      <c r="L211" s="853">
        <f t="shared" si="18"/>
        <v>7.1</v>
      </c>
      <c r="M211" s="873">
        <v>3.36</v>
      </c>
      <c r="N211" s="873">
        <v>2.54</v>
      </c>
      <c r="O211" s="873"/>
      <c r="P211" s="873">
        <v>0.8</v>
      </c>
      <c r="Q211" s="873">
        <v>0.22</v>
      </c>
      <c r="R211" s="873"/>
      <c r="S211" s="873"/>
      <c r="T211" s="873">
        <v>0.18</v>
      </c>
      <c r="U211" s="873"/>
      <c r="V211" s="869"/>
    </row>
    <row r="212" spans="1:22" ht="73.5">
      <c r="A212" s="824">
        <v>13</v>
      </c>
      <c r="B212" s="870">
        <v>43</v>
      </c>
      <c r="C212" s="871" t="s">
        <v>431</v>
      </c>
      <c r="D212" s="872">
        <v>0.7</v>
      </c>
      <c r="E212" s="817" t="s">
        <v>405</v>
      </c>
      <c r="F212" s="818" t="s">
        <v>116</v>
      </c>
      <c r="G212" s="818" t="s">
        <v>1405</v>
      </c>
      <c r="H212" s="830" t="s">
        <v>117</v>
      </c>
      <c r="I212" s="824" t="s">
        <v>912</v>
      </c>
      <c r="J212" s="824" t="s">
        <v>913</v>
      </c>
      <c r="K212" s="817" t="s">
        <v>1460</v>
      </c>
      <c r="L212" s="853">
        <f>M212+N212+O212+P212+Q212+R212+S212+T212+U212+V212</f>
        <v>4.96</v>
      </c>
      <c r="M212" s="873">
        <v>2.4</v>
      </c>
      <c r="N212" s="873">
        <v>1.71</v>
      </c>
      <c r="O212" s="873"/>
      <c r="P212" s="873">
        <v>0.57</v>
      </c>
      <c r="Q212" s="873">
        <v>0.15</v>
      </c>
      <c r="R212" s="873"/>
      <c r="S212" s="873"/>
      <c r="T212" s="873">
        <v>0.13</v>
      </c>
      <c r="U212" s="873"/>
      <c r="V212" s="869"/>
    </row>
    <row r="213" spans="1:22" ht="24">
      <c r="A213" s="2123" t="s">
        <v>394</v>
      </c>
      <c r="B213" s="2123"/>
      <c r="C213" s="2123"/>
      <c r="D213" s="1251">
        <f>D212+D211+D210+D209+D208+D207+D206+D205+D204+D203+D202+D201+D200</f>
        <v>11.200000000000001</v>
      </c>
      <c r="E213" s="870"/>
      <c r="F213" s="870"/>
      <c r="G213" s="870"/>
      <c r="H213" s="870"/>
      <c r="I213" s="870"/>
      <c r="J213" s="870"/>
      <c r="K213" s="870"/>
      <c r="L213" s="853">
        <f>L200+L208+L209+L210+L211+L212</f>
        <v>28.630000000000003</v>
      </c>
      <c r="M213" s="873">
        <f>M208+M209+M212</f>
        <v>4.8</v>
      </c>
      <c r="N213" s="873">
        <f aca="true" t="shared" si="19" ref="N213:V213">N199+N208+N209+N210+N211+N212</f>
        <v>10.7</v>
      </c>
      <c r="O213" s="873">
        <f t="shared" si="19"/>
        <v>0</v>
      </c>
      <c r="P213" s="873">
        <f t="shared" si="19"/>
        <v>2.51</v>
      </c>
      <c r="Q213" s="873">
        <f>Q200+Q210+Q211</f>
        <v>4.03</v>
      </c>
      <c r="R213" s="873">
        <f t="shared" si="19"/>
        <v>0</v>
      </c>
      <c r="S213" s="873">
        <f t="shared" si="19"/>
        <v>0</v>
      </c>
      <c r="T213" s="873">
        <f t="shared" si="19"/>
        <v>0.53</v>
      </c>
      <c r="U213" s="873">
        <f t="shared" si="19"/>
        <v>0</v>
      </c>
      <c r="V213" s="873">
        <f t="shared" si="19"/>
        <v>0</v>
      </c>
    </row>
    <row r="214" spans="1:22" ht="18">
      <c r="A214" s="573" t="s">
        <v>923</v>
      </c>
      <c r="B214" s="573"/>
      <c r="C214" s="573"/>
      <c r="D214" s="573"/>
      <c r="E214" s="573"/>
      <c r="F214" s="548"/>
      <c r="G214" s="533"/>
      <c r="H214" s="547"/>
      <c r="I214" s="533"/>
      <c r="J214" s="533"/>
      <c r="K214" s="548"/>
      <c r="L214" s="565"/>
      <c r="M214" s="565"/>
      <c r="N214" s="565"/>
      <c r="O214" s="565"/>
      <c r="P214" s="565"/>
      <c r="Q214" s="565"/>
      <c r="R214" s="548"/>
      <c r="S214" s="548"/>
      <c r="T214" s="533"/>
      <c r="U214" s="540"/>
      <c r="V214" s="560"/>
    </row>
    <row r="215" spans="1:22" ht="24">
      <c r="A215" s="866"/>
      <c r="B215" s="857"/>
      <c r="C215" s="863"/>
      <c r="D215" s="858"/>
      <c r="E215" s="815"/>
      <c r="F215" s="815"/>
      <c r="G215" s="816"/>
      <c r="H215" s="830"/>
      <c r="I215" s="824"/>
      <c r="J215" s="824"/>
      <c r="K215" s="824"/>
      <c r="L215" s="852"/>
      <c r="M215" s="852"/>
      <c r="N215" s="852"/>
      <c r="O215" s="852"/>
      <c r="P215" s="852"/>
      <c r="Q215" s="852"/>
      <c r="R215" s="852"/>
      <c r="S215" s="852"/>
      <c r="T215" s="853"/>
      <c r="U215" s="876"/>
      <c r="V215" s="877"/>
    </row>
    <row r="216" spans="1:22" ht="24">
      <c r="A216" s="2123" t="s">
        <v>394</v>
      </c>
      <c r="B216" s="2123"/>
      <c r="C216" s="2123"/>
      <c r="D216" s="1249">
        <f>D215</f>
        <v>0</v>
      </c>
      <c r="E216" s="857"/>
      <c r="F216" s="818"/>
      <c r="G216" s="816"/>
      <c r="H216" s="818"/>
      <c r="I216" s="824"/>
      <c r="J216" s="827"/>
      <c r="K216" s="827"/>
      <c r="L216" s="852"/>
      <c r="M216" s="852"/>
      <c r="N216" s="852"/>
      <c r="O216" s="852"/>
      <c r="P216" s="852"/>
      <c r="Q216" s="852"/>
      <c r="R216" s="852"/>
      <c r="S216" s="852"/>
      <c r="T216" s="853"/>
      <c r="U216" s="876"/>
      <c r="V216" s="877"/>
    </row>
    <row r="217" spans="1:22" ht="18" thickBot="1">
      <c r="A217" s="2131" t="s">
        <v>312</v>
      </c>
      <c r="B217" s="2131"/>
      <c r="C217" s="2131"/>
      <c r="D217" s="575">
        <f>D216+D213</f>
        <v>11.200000000000001</v>
      </c>
      <c r="E217" s="558"/>
      <c r="F217" s="558"/>
      <c r="G217" s="558"/>
      <c r="H217" s="562"/>
      <c r="I217" s="558"/>
      <c r="J217" s="558"/>
      <c r="K217" s="558"/>
      <c r="L217" s="568"/>
      <c r="M217" s="568"/>
      <c r="N217" s="568"/>
      <c r="O217" s="568"/>
      <c r="P217" s="568"/>
      <c r="Q217" s="568"/>
      <c r="R217" s="568"/>
      <c r="S217" s="568"/>
      <c r="T217" s="533"/>
      <c r="U217" s="540"/>
      <c r="V217" s="560"/>
    </row>
    <row r="218" spans="1:22" ht="18" thickBot="1">
      <c r="A218" s="2152" t="s">
        <v>957</v>
      </c>
      <c r="B218" s="2153"/>
      <c r="C218" s="2153"/>
      <c r="D218" s="2153"/>
      <c r="E218" s="2153"/>
      <c r="F218" s="2153"/>
      <c r="G218" s="2153"/>
      <c r="H218" s="2153"/>
      <c r="I218" s="2153"/>
      <c r="J218" s="2153"/>
      <c r="K218" s="2153"/>
      <c r="L218" s="2153"/>
      <c r="M218" s="2153"/>
      <c r="N218" s="2153"/>
      <c r="O218" s="2153"/>
      <c r="P218" s="2153"/>
      <c r="Q218" s="2153"/>
      <c r="R218" s="2153"/>
      <c r="S218" s="2153"/>
      <c r="T218" s="2153"/>
      <c r="U218" s="2153"/>
      <c r="V218" s="2157"/>
    </row>
    <row r="219" spans="1:22" ht="29.25">
      <c r="A219" s="815">
        <v>1</v>
      </c>
      <c r="B219" s="866">
        <v>8</v>
      </c>
      <c r="C219" s="874" t="s">
        <v>935</v>
      </c>
      <c r="D219" s="867">
        <v>1</v>
      </c>
      <c r="E219" s="817" t="s">
        <v>286</v>
      </c>
      <c r="F219" s="816" t="s">
        <v>119</v>
      </c>
      <c r="G219" s="816" t="s">
        <v>1405</v>
      </c>
      <c r="H219" s="857" t="s">
        <v>958</v>
      </c>
      <c r="I219" s="815" t="s">
        <v>912</v>
      </c>
      <c r="J219" s="857" t="s">
        <v>913</v>
      </c>
      <c r="K219" s="857" t="s">
        <v>959</v>
      </c>
      <c r="L219" s="852">
        <f>M219+N219+O219+P219+Q219+R219+T219+U219+V219</f>
        <v>3.7</v>
      </c>
      <c r="M219" s="866"/>
      <c r="N219" s="866"/>
      <c r="O219" s="866"/>
      <c r="P219" s="866"/>
      <c r="Q219" s="868">
        <v>3.7</v>
      </c>
      <c r="R219" s="868"/>
      <c r="S219" s="868"/>
      <c r="T219" s="868"/>
      <c r="U219" s="868"/>
      <c r="V219" s="868"/>
    </row>
    <row r="220" spans="1:22" ht="73.5">
      <c r="A220" s="824">
        <v>2</v>
      </c>
      <c r="B220" s="870">
        <v>8</v>
      </c>
      <c r="C220" s="871" t="s">
        <v>548</v>
      </c>
      <c r="D220" s="872">
        <v>1</v>
      </c>
      <c r="E220" s="817" t="s">
        <v>405</v>
      </c>
      <c r="F220" s="818" t="s">
        <v>119</v>
      </c>
      <c r="G220" s="816" t="s">
        <v>1405</v>
      </c>
      <c r="H220" s="819" t="s">
        <v>1462</v>
      </c>
      <c r="I220" s="831" t="s">
        <v>912</v>
      </c>
      <c r="J220" s="831" t="s">
        <v>913</v>
      </c>
      <c r="K220" s="832" t="s">
        <v>1463</v>
      </c>
      <c r="L220" s="853">
        <f aca="true" t="shared" si="20" ref="L220:L225">M220+N220+O220+P220+Q220+R220+T220+U220+V220</f>
        <v>5.22</v>
      </c>
      <c r="M220" s="873">
        <v>2.4</v>
      </c>
      <c r="N220" s="873">
        <v>1</v>
      </c>
      <c r="O220" s="873"/>
      <c r="P220" s="873"/>
      <c r="Q220" s="873">
        <v>1.82</v>
      </c>
      <c r="R220" s="873"/>
      <c r="S220" s="873"/>
      <c r="T220" s="873"/>
      <c r="U220" s="873"/>
      <c r="V220" s="873"/>
    </row>
    <row r="221" spans="1:22" ht="48.75">
      <c r="A221" s="824">
        <v>3</v>
      </c>
      <c r="B221" s="870">
        <v>8</v>
      </c>
      <c r="C221" s="871" t="s">
        <v>125</v>
      </c>
      <c r="D221" s="872">
        <v>1</v>
      </c>
      <c r="E221" s="817" t="s">
        <v>405</v>
      </c>
      <c r="F221" s="818" t="s">
        <v>119</v>
      </c>
      <c r="G221" s="816" t="s">
        <v>1405</v>
      </c>
      <c r="H221" s="819" t="s">
        <v>1464</v>
      </c>
      <c r="I221" s="831" t="s">
        <v>912</v>
      </c>
      <c r="J221" s="831" t="s">
        <v>913</v>
      </c>
      <c r="K221" s="832" t="s">
        <v>1465</v>
      </c>
      <c r="L221" s="853">
        <f t="shared" si="20"/>
        <v>7.02</v>
      </c>
      <c r="M221" s="873">
        <v>4.8</v>
      </c>
      <c r="N221" s="873">
        <v>2</v>
      </c>
      <c r="O221" s="873"/>
      <c r="P221" s="873"/>
      <c r="Q221" s="873">
        <v>0.22</v>
      </c>
      <c r="R221" s="873"/>
      <c r="S221" s="873"/>
      <c r="T221" s="873"/>
      <c r="U221" s="873"/>
      <c r="V221" s="873"/>
    </row>
    <row r="222" spans="1:22" ht="29.25">
      <c r="A222" s="824">
        <v>4</v>
      </c>
      <c r="B222" s="870">
        <v>12</v>
      </c>
      <c r="C222" s="871" t="s">
        <v>563</v>
      </c>
      <c r="D222" s="872">
        <v>1</v>
      </c>
      <c r="E222" s="817" t="s">
        <v>286</v>
      </c>
      <c r="F222" s="818" t="s">
        <v>122</v>
      </c>
      <c r="G222" s="816" t="s">
        <v>1405</v>
      </c>
      <c r="H222" s="857" t="s">
        <v>958</v>
      </c>
      <c r="I222" s="815" t="s">
        <v>912</v>
      </c>
      <c r="J222" s="857" t="s">
        <v>913</v>
      </c>
      <c r="K222" s="827" t="s">
        <v>481</v>
      </c>
      <c r="L222" s="853">
        <f t="shared" si="20"/>
        <v>4.29</v>
      </c>
      <c r="M222" s="878"/>
      <c r="N222" s="853">
        <v>4.17</v>
      </c>
      <c r="O222" s="853"/>
      <c r="P222" s="853"/>
      <c r="Q222" s="853"/>
      <c r="R222" s="853"/>
      <c r="S222" s="853"/>
      <c r="T222" s="853"/>
      <c r="U222" s="879"/>
      <c r="V222" s="873">
        <v>0.12</v>
      </c>
    </row>
    <row r="223" spans="1:22" ht="48.75">
      <c r="A223" s="824">
        <v>5</v>
      </c>
      <c r="B223" s="870">
        <v>17</v>
      </c>
      <c r="C223" s="871" t="s">
        <v>943</v>
      </c>
      <c r="D223" s="872">
        <v>0.3</v>
      </c>
      <c r="E223" s="817" t="s">
        <v>405</v>
      </c>
      <c r="F223" s="818" t="s">
        <v>114</v>
      </c>
      <c r="G223" s="816" t="s">
        <v>1405</v>
      </c>
      <c r="H223" s="819" t="s">
        <v>914</v>
      </c>
      <c r="I223" s="818" t="s">
        <v>912</v>
      </c>
      <c r="J223" s="818" t="s">
        <v>913</v>
      </c>
      <c r="K223" s="818" t="s">
        <v>1415</v>
      </c>
      <c r="L223" s="853">
        <f t="shared" si="20"/>
        <v>2.26</v>
      </c>
      <c r="M223" s="870">
        <v>1.92</v>
      </c>
      <c r="N223" s="870"/>
      <c r="O223" s="870"/>
      <c r="P223" s="870"/>
      <c r="Q223" s="870"/>
      <c r="R223" s="870">
        <v>0.34</v>
      </c>
      <c r="S223" s="870"/>
      <c r="T223" s="870"/>
      <c r="U223" s="870"/>
      <c r="V223" s="870"/>
    </row>
    <row r="224" spans="1:22" ht="29.25">
      <c r="A224" s="845">
        <v>6</v>
      </c>
      <c r="B224" s="870">
        <v>23</v>
      </c>
      <c r="C224" s="871" t="s">
        <v>951</v>
      </c>
      <c r="D224" s="872">
        <v>0.4</v>
      </c>
      <c r="E224" s="817" t="s">
        <v>478</v>
      </c>
      <c r="F224" s="818" t="s">
        <v>116</v>
      </c>
      <c r="G224" s="816" t="s">
        <v>1405</v>
      </c>
      <c r="H224" s="818" t="s">
        <v>918</v>
      </c>
      <c r="I224" s="824" t="s">
        <v>912</v>
      </c>
      <c r="J224" s="827" t="s">
        <v>913</v>
      </c>
      <c r="K224" s="827" t="s">
        <v>481</v>
      </c>
      <c r="L224" s="853">
        <f t="shared" si="20"/>
        <v>1.67</v>
      </c>
      <c r="M224" s="870"/>
      <c r="N224" s="870">
        <v>1.67</v>
      </c>
      <c r="O224" s="870"/>
      <c r="P224" s="870"/>
      <c r="Q224" s="870"/>
      <c r="R224" s="870"/>
      <c r="S224" s="870"/>
      <c r="T224" s="870"/>
      <c r="U224" s="870"/>
      <c r="V224" s="870"/>
    </row>
    <row r="225" spans="1:22" ht="29.25">
      <c r="A225" s="845">
        <v>7</v>
      </c>
      <c r="B225" s="870">
        <v>26</v>
      </c>
      <c r="C225" s="871" t="s">
        <v>937</v>
      </c>
      <c r="D225" s="872">
        <v>0.7</v>
      </c>
      <c r="E225" s="870" t="s">
        <v>286</v>
      </c>
      <c r="F225" s="818" t="s">
        <v>116</v>
      </c>
      <c r="G225" s="816" t="s">
        <v>1405</v>
      </c>
      <c r="H225" s="857" t="s">
        <v>958</v>
      </c>
      <c r="I225" s="815" t="s">
        <v>912</v>
      </c>
      <c r="J225" s="857" t="s">
        <v>913</v>
      </c>
      <c r="K225" s="857" t="s">
        <v>959</v>
      </c>
      <c r="L225" s="853">
        <f t="shared" si="20"/>
        <v>2.59</v>
      </c>
      <c r="M225" s="870"/>
      <c r="N225" s="870"/>
      <c r="O225" s="870"/>
      <c r="P225" s="870"/>
      <c r="Q225" s="870">
        <v>2.59</v>
      </c>
      <c r="R225" s="870"/>
      <c r="S225" s="870"/>
      <c r="T225" s="870"/>
      <c r="U225" s="870"/>
      <c r="V225" s="870"/>
    </row>
    <row r="226" spans="1:22" ht="29.25">
      <c r="A226" s="857">
        <v>8</v>
      </c>
      <c r="B226" s="845">
        <v>28</v>
      </c>
      <c r="C226" s="865" t="s">
        <v>550</v>
      </c>
      <c r="D226" s="833">
        <v>1</v>
      </c>
      <c r="E226" s="817" t="s">
        <v>478</v>
      </c>
      <c r="F226" s="818" t="s">
        <v>116</v>
      </c>
      <c r="G226" s="816" t="s">
        <v>1405</v>
      </c>
      <c r="H226" s="818" t="s">
        <v>918</v>
      </c>
      <c r="I226" s="824" t="s">
        <v>912</v>
      </c>
      <c r="J226" s="827" t="s">
        <v>913</v>
      </c>
      <c r="K226" s="827" t="s">
        <v>481</v>
      </c>
      <c r="L226" s="853">
        <f>M226+N226+O226+P226+Q226+R226+T226+U226+V226</f>
        <v>4.17</v>
      </c>
      <c r="M226" s="878"/>
      <c r="N226" s="853">
        <v>4.17</v>
      </c>
      <c r="O226" s="853"/>
      <c r="P226" s="853"/>
      <c r="Q226" s="853"/>
      <c r="R226" s="853"/>
      <c r="S226" s="853"/>
      <c r="T226" s="853"/>
      <c r="U226" s="879"/>
      <c r="V226" s="53"/>
    </row>
    <row r="227" spans="1:22" ht="24">
      <c r="A227" s="2156" t="s">
        <v>394</v>
      </c>
      <c r="B227" s="2156"/>
      <c r="C227" s="2156"/>
      <c r="D227" s="1250">
        <f>D226+D225+D224+D223+D222+D221+D220+D219</f>
        <v>6.4</v>
      </c>
      <c r="E227" s="845"/>
      <c r="F227" s="845"/>
      <c r="G227" s="818"/>
      <c r="H227" s="845"/>
      <c r="I227" s="845"/>
      <c r="J227" s="845"/>
      <c r="K227" s="845"/>
      <c r="L227" s="853">
        <f>L226+L225+L224+L223+L222+L221+L220+L219</f>
        <v>30.919999999999998</v>
      </c>
      <c r="M227" s="853">
        <f aca="true" t="shared" si="21" ref="M227:V227">M226+M225+M224+M223+M222+M221+M220+M219</f>
        <v>9.12</v>
      </c>
      <c r="N227" s="853">
        <f t="shared" si="21"/>
        <v>13.01</v>
      </c>
      <c r="O227" s="853">
        <f t="shared" si="21"/>
        <v>0</v>
      </c>
      <c r="P227" s="853">
        <f t="shared" si="21"/>
        <v>0</v>
      </c>
      <c r="Q227" s="853">
        <f t="shared" si="21"/>
        <v>8.33</v>
      </c>
      <c r="R227" s="853">
        <f t="shared" si="21"/>
        <v>0.34</v>
      </c>
      <c r="S227" s="853">
        <f t="shared" si="21"/>
        <v>0</v>
      </c>
      <c r="T227" s="853">
        <f t="shared" si="21"/>
        <v>0</v>
      </c>
      <c r="U227" s="853">
        <f t="shared" si="21"/>
        <v>0</v>
      </c>
      <c r="V227" s="853">
        <f t="shared" si="21"/>
        <v>0.12</v>
      </c>
    </row>
    <row r="228" spans="1:22" ht="18">
      <c r="A228" s="573" t="s">
        <v>923</v>
      </c>
      <c r="B228" s="573"/>
      <c r="C228" s="573"/>
      <c r="D228" s="573"/>
      <c r="E228" s="533"/>
      <c r="F228" s="548"/>
      <c r="G228" s="549"/>
      <c r="H228" s="532"/>
      <c r="I228" s="549"/>
      <c r="J228" s="549"/>
      <c r="K228" s="548"/>
      <c r="L228" s="565"/>
      <c r="M228" s="565"/>
      <c r="N228" s="565"/>
      <c r="O228" s="565"/>
      <c r="P228" s="565"/>
      <c r="Q228" s="565"/>
      <c r="R228" s="565"/>
      <c r="S228" s="565"/>
      <c r="T228" s="565"/>
      <c r="U228" s="565"/>
      <c r="V228" s="571"/>
    </row>
    <row r="229" spans="1:22" ht="18">
      <c r="A229" s="548"/>
      <c r="B229" s="548"/>
      <c r="C229" s="548"/>
      <c r="D229" s="566"/>
      <c r="E229" s="559"/>
      <c r="F229" s="527"/>
      <c r="G229" s="524"/>
      <c r="H229" s="532"/>
      <c r="I229" s="549"/>
      <c r="J229" s="549"/>
      <c r="K229" s="548"/>
      <c r="L229" s="565"/>
      <c r="M229" s="565"/>
      <c r="N229" s="565"/>
      <c r="O229" s="565"/>
      <c r="P229" s="565"/>
      <c r="Q229" s="565"/>
      <c r="R229" s="565"/>
      <c r="S229" s="565"/>
      <c r="T229" s="565"/>
      <c r="U229" s="565"/>
      <c r="V229" s="571"/>
    </row>
    <row r="230" spans="1:22" ht="18">
      <c r="A230" s="2161" t="s">
        <v>394</v>
      </c>
      <c r="B230" s="2161"/>
      <c r="C230" s="2161"/>
      <c r="D230" s="566"/>
      <c r="E230" s="548"/>
      <c r="F230" s="548"/>
      <c r="G230" s="549"/>
      <c r="H230" s="532"/>
      <c r="I230" s="549"/>
      <c r="J230" s="549"/>
      <c r="K230" s="548"/>
      <c r="L230" s="565"/>
      <c r="M230" s="565"/>
      <c r="N230" s="565"/>
      <c r="O230" s="565"/>
      <c r="P230" s="565"/>
      <c r="Q230" s="565"/>
      <c r="R230" s="565"/>
      <c r="S230" s="565"/>
      <c r="T230" s="565"/>
      <c r="U230" s="565"/>
      <c r="V230" s="571"/>
    </row>
    <row r="231" spans="1:22" ht="18" thickBot="1">
      <c r="A231" s="2169" t="s">
        <v>312</v>
      </c>
      <c r="B231" s="2169"/>
      <c r="C231" s="2169"/>
      <c r="D231" s="567">
        <f>D227+D230</f>
        <v>6.4</v>
      </c>
      <c r="E231" s="558"/>
      <c r="F231" s="558"/>
      <c r="G231" s="557"/>
      <c r="H231" s="550"/>
      <c r="I231" s="557"/>
      <c r="J231" s="557"/>
      <c r="K231" s="558"/>
      <c r="L231" s="568"/>
      <c r="M231" s="568"/>
      <c r="N231" s="568"/>
      <c r="O231" s="568"/>
      <c r="P231" s="568"/>
      <c r="Q231" s="568"/>
      <c r="R231" s="568"/>
      <c r="S231" s="568"/>
      <c r="T231" s="568"/>
      <c r="U231" s="568"/>
      <c r="V231" s="572"/>
    </row>
    <row r="232" spans="1:22" ht="18" thickBot="1">
      <c r="A232" s="2152" t="s">
        <v>960</v>
      </c>
      <c r="B232" s="2153"/>
      <c r="C232" s="2153"/>
      <c r="D232" s="2153"/>
      <c r="E232" s="2153"/>
      <c r="F232" s="2153"/>
      <c r="G232" s="2153"/>
      <c r="H232" s="2153"/>
      <c r="I232" s="2153"/>
      <c r="J232" s="2153"/>
      <c r="K232" s="2153"/>
      <c r="L232" s="2153"/>
      <c r="M232" s="2153"/>
      <c r="N232" s="2153"/>
      <c r="O232" s="2153"/>
      <c r="P232" s="2153"/>
      <c r="Q232" s="2153"/>
      <c r="R232" s="2153"/>
      <c r="S232" s="2153"/>
      <c r="T232" s="2153"/>
      <c r="U232" s="2153"/>
      <c r="V232" s="2157"/>
    </row>
    <row r="233" spans="1:22" ht="29.25">
      <c r="A233" s="824">
        <v>1</v>
      </c>
      <c r="B233" s="866">
        <v>59</v>
      </c>
      <c r="C233" s="874" t="s">
        <v>555</v>
      </c>
      <c r="D233" s="867">
        <v>1</v>
      </c>
      <c r="E233" s="826" t="s">
        <v>478</v>
      </c>
      <c r="F233" s="818" t="s">
        <v>116</v>
      </c>
      <c r="G233" s="816" t="s">
        <v>1405</v>
      </c>
      <c r="H233" s="818" t="s">
        <v>918</v>
      </c>
      <c r="I233" s="824" t="s">
        <v>912</v>
      </c>
      <c r="J233" s="827" t="s">
        <v>913</v>
      </c>
      <c r="K233" s="827" t="s">
        <v>481</v>
      </c>
      <c r="L233" s="868">
        <f>M233+N233+O233+P233+Q233+R233+S233+T233+U233+V233</f>
        <v>4.29</v>
      </c>
      <c r="M233" s="868"/>
      <c r="N233" s="868">
        <v>4.17</v>
      </c>
      <c r="O233" s="868"/>
      <c r="P233" s="868"/>
      <c r="Q233" s="868"/>
      <c r="R233" s="868"/>
      <c r="S233" s="868"/>
      <c r="T233" s="868"/>
      <c r="U233" s="868"/>
      <c r="V233" s="890">
        <v>0.12</v>
      </c>
    </row>
    <row r="234" spans="1:22" ht="29.25">
      <c r="A234" s="845">
        <v>2</v>
      </c>
      <c r="B234" s="866">
        <v>62</v>
      </c>
      <c r="C234" s="874" t="s">
        <v>419</v>
      </c>
      <c r="D234" s="867">
        <v>0.6</v>
      </c>
      <c r="E234" s="826" t="s">
        <v>602</v>
      </c>
      <c r="F234" s="818" t="s">
        <v>116</v>
      </c>
      <c r="G234" s="816" t="s">
        <v>1405</v>
      </c>
      <c r="H234" s="818" t="s">
        <v>918</v>
      </c>
      <c r="I234" s="824" t="s">
        <v>912</v>
      </c>
      <c r="J234" s="827" t="s">
        <v>913</v>
      </c>
      <c r="K234" s="827" t="s">
        <v>624</v>
      </c>
      <c r="L234" s="868">
        <f>M234+N234+O234+P234+Q234+R234+S234+T234+U234+V234</f>
        <v>2.5</v>
      </c>
      <c r="M234" s="868"/>
      <c r="N234" s="868"/>
      <c r="O234" s="868"/>
      <c r="P234" s="868"/>
      <c r="Q234" s="868"/>
      <c r="R234" s="868"/>
      <c r="S234" s="868"/>
      <c r="T234" s="868">
        <v>2.5</v>
      </c>
      <c r="U234" s="868"/>
      <c r="V234" s="822"/>
    </row>
    <row r="235" spans="1:22" ht="29.25">
      <c r="A235" s="845">
        <v>3</v>
      </c>
      <c r="B235" s="870">
        <v>63</v>
      </c>
      <c r="C235" s="871" t="s">
        <v>930</v>
      </c>
      <c r="D235" s="872">
        <v>0.8</v>
      </c>
      <c r="E235" s="826" t="s">
        <v>478</v>
      </c>
      <c r="F235" s="818" t="s">
        <v>116</v>
      </c>
      <c r="G235" s="816" t="s">
        <v>1405</v>
      </c>
      <c r="H235" s="818" t="s">
        <v>918</v>
      </c>
      <c r="I235" s="824" t="s">
        <v>912</v>
      </c>
      <c r="J235" s="827" t="s">
        <v>913</v>
      </c>
      <c r="K235" s="827" t="s">
        <v>481</v>
      </c>
      <c r="L235" s="868">
        <f>M235+N235+O235+P235+Q235+R235+S235+T235+U235+V235</f>
        <v>3.44</v>
      </c>
      <c r="M235" s="873"/>
      <c r="N235" s="873">
        <v>3.34</v>
      </c>
      <c r="O235" s="873"/>
      <c r="P235" s="873"/>
      <c r="Q235" s="873"/>
      <c r="R235" s="873"/>
      <c r="S235" s="873"/>
      <c r="T235" s="873"/>
      <c r="U235" s="873"/>
      <c r="V235" s="890">
        <v>0.1</v>
      </c>
    </row>
    <row r="236" spans="1:22" ht="73.5">
      <c r="A236" s="857">
        <v>4</v>
      </c>
      <c r="B236" s="870">
        <v>63</v>
      </c>
      <c r="C236" s="871" t="s">
        <v>943</v>
      </c>
      <c r="D236" s="872">
        <v>1</v>
      </c>
      <c r="E236" s="826" t="s">
        <v>405</v>
      </c>
      <c r="F236" s="818" t="s">
        <v>122</v>
      </c>
      <c r="G236" s="816" t="s">
        <v>1405</v>
      </c>
      <c r="H236" s="830" t="s">
        <v>1466</v>
      </c>
      <c r="I236" s="824" t="s">
        <v>912</v>
      </c>
      <c r="J236" s="824" t="s">
        <v>913</v>
      </c>
      <c r="K236" s="832" t="s">
        <v>1467</v>
      </c>
      <c r="L236" s="868">
        <f>M236+N236+O236+P236+Q236+R236+S236+T236+U236+V236</f>
        <v>6.46</v>
      </c>
      <c r="M236" s="852">
        <v>3.36</v>
      </c>
      <c r="N236" s="852">
        <v>0.8</v>
      </c>
      <c r="O236" s="852"/>
      <c r="P236" s="852">
        <v>0.8</v>
      </c>
      <c r="Q236" s="852"/>
      <c r="R236" s="852"/>
      <c r="S236" s="852"/>
      <c r="T236" s="868">
        <v>1.5</v>
      </c>
      <c r="U236" s="853"/>
      <c r="V236" s="829"/>
    </row>
    <row r="237" spans="1:22" ht="24">
      <c r="A237" s="2156" t="s">
        <v>394</v>
      </c>
      <c r="B237" s="2156"/>
      <c r="C237" s="2156"/>
      <c r="D237" s="1249">
        <f>D236+D235+D234+D233</f>
        <v>3.4</v>
      </c>
      <c r="E237" s="857"/>
      <c r="F237" s="857"/>
      <c r="G237" s="816"/>
      <c r="H237" s="857"/>
      <c r="I237" s="857"/>
      <c r="J237" s="857"/>
      <c r="K237" s="857"/>
      <c r="L237" s="868">
        <f>M237+N237+O237+P237+Q237+R237+S237+T237+U237+V237</f>
        <v>14.190000000000001</v>
      </c>
      <c r="M237" s="852">
        <f>M233+M235+M236</f>
        <v>3.36</v>
      </c>
      <c r="N237" s="852">
        <f aca="true" t="shared" si="22" ref="N237:V237">N233+N235+N236</f>
        <v>8.31</v>
      </c>
      <c r="O237" s="852">
        <f t="shared" si="22"/>
        <v>0</v>
      </c>
      <c r="P237" s="852">
        <f t="shared" si="22"/>
        <v>0.8</v>
      </c>
      <c r="Q237" s="852">
        <f t="shared" si="22"/>
        <v>0</v>
      </c>
      <c r="R237" s="852">
        <f t="shared" si="22"/>
        <v>0</v>
      </c>
      <c r="S237" s="852">
        <f t="shared" si="22"/>
        <v>0</v>
      </c>
      <c r="T237" s="852">
        <f t="shared" si="22"/>
        <v>1.5</v>
      </c>
      <c r="U237" s="852">
        <f t="shared" si="22"/>
        <v>0</v>
      </c>
      <c r="V237" s="852">
        <f t="shared" si="22"/>
        <v>0.22</v>
      </c>
    </row>
    <row r="238" spans="1:22" ht="18">
      <c r="A238" s="573" t="s">
        <v>923</v>
      </c>
      <c r="B238" s="573"/>
      <c r="C238" s="573"/>
      <c r="D238" s="573"/>
      <c r="E238" s="533"/>
      <c r="F238" s="559"/>
      <c r="G238" s="524"/>
      <c r="H238" s="559"/>
      <c r="I238" s="559"/>
      <c r="J238" s="559"/>
      <c r="K238" s="559"/>
      <c r="L238" s="564"/>
      <c r="M238" s="564"/>
      <c r="N238" s="564"/>
      <c r="O238" s="564"/>
      <c r="P238" s="564"/>
      <c r="Q238" s="564"/>
      <c r="R238" s="564"/>
      <c r="S238" s="564"/>
      <c r="T238" s="565"/>
      <c r="U238" s="565"/>
      <c r="V238" s="531"/>
    </row>
    <row r="239" spans="1:22" ht="18">
      <c r="A239" s="541"/>
      <c r="B239" s="541"/>
      <c r="C239" s="541"/>
      <c r="D239" s="541"/>
      <c r="E239" s="541"/>
      <c r="F239" s="533"/>
      <c r="G239" s="524"/>
      <c r="H239" s="559"/>
      <c r="I239" s="559"/>
      <c r="J239" s="559"/>
      <c r="K239" s="559"/>
      <c r="L239" s="564"/>
      <c r="M239" s="564"/>
      <c r="N239" s="564"/>
      <c r="O239" s="564"/>
      <c r="P239" s="564"/>
      <c r="Q239" s="564"/>
      <c r="R239" s="564"/>
      <c r="S239" s="564"/>
      <c r="T239" s="565"/>
      <c r="U239" s="565"/>
      <c r="V239" s="531"/>
    </row>
    <row r="240" spans="1:22" ht="18">
      <c r="A240" s="2160" t="s">
        <v>394</v>
      </c>
      <c r="B240" s="2160"/>
      <c r="C240" s="2160"/>
      <c r="D240" s="574">
        <v>0</v>
      </c>
      <c r="E240" s="548"/>
      <c r="F240" s="548"/>
      <c r="G240" s="527"/>
      <c r="H240" s="548"/>
      <c r="I240" s="548"/>
      <c r="J240" s="548"/>
      <c r="K240" s="548"/>
      <c r="L240" s="565"/>
      <c r="M240" s="565"/>
      <c r="N240" s="565"/>
      <c r="O240" s="565"/>
      <c r="P240" s="565"/>
      <c r="Q240" s="565"/>
      <c r="R240" s="565"/>
      <c r="S240" s="565"/>
      <c r="T240" s="565"/>
      <c r="U240" s="565"/>
      <c r="V240" s="531"/>
    </row>
    <row r="241" spans="1:22" ht="18" thickBot="1">
      <c r="A241" s="2131" t="s">
        <v>312</v>
      </c>
      <c r="B241" s="2131"/>
      <c r="C241" s="2131"/>
      <c r="D241" s="880">
        <f>D237</f>
        <v>3.4</v>
      </c>
      <c r="E241" s="558"/>
      <c r="F241" s="558"/>
      <c r="G241" s="543"/>
      <c r="H241" s="558"/>
      <c r="I241" s="558"/>
      <c r="J241" s="558"/>
      <c r="K241" s="558"/>
      <c r="L241" s="568"/>
      <c r="M241" s="568"/>
      <c r="N241" s="568"/>
      <c r="O241" s="568"/>
      <c r="P241" s="568"/>
      <c r="Q241" s="568"/>
      <c r="R241" s="568"/>
      <c r="S241" s="568"/>
      <c r="T241" s="568"/>
      <c r="U241" s="568"/>
      <c r="V241" s="546"/>
    </row>
    <row r="242" spans="1:22" ht="18" thickBot="1">
      <c r="A242" s="2152" t="s">
        <v>961</v>
      </c>
      <c r="B242" s="2153"/>
      <c r="C242" s="2153"/>
      <c r="D242" s="2153"/>
      <c r="E242" s="2153"/>
      <c r="F242" s="2153"/>
      <c r="G242" s="2153"/>
      <c r="H242" s="2153"/>
      <c r="I242" s="2153"/>
      <c r="J242" s="2153"/>
      <c r="K242" s="2153"/>
      <c r="L242" s="2153"/>
      <c r="M242" s="2153"/>
      <c r="N242" s="2153"/>
      <c r="O242" s="2153"/>
      <c r="P242" s="2153"/>
      <c r="Q242" s="2153"/>
      <c r="R242" s="2153"/>
      <c r="S242" s="2153"/>
      <c r="T242" s="2153"/>
      <c r="U242" s="2153"/>
      <c r="V242" s="2157"/>
    </row>
    <row r="243" spans="1:22" ht="29.25">
      <c r="A243" s="870">
        <v>1</v>
      </c>
      <c r="B243" s="866">
        <v>68</v>
      </c>
      <c r="C243" s="874" t="s">
        <v>426</v>
      </c>
      <c r="D243" s="867">
        <v>1</v>
      </c>
      <c r="E243" s="832" t="s">
        <v>449</v>
      </c>
      <c r="F243" s="815" t="s">
        <v>150</v>
      </c>
      <c r="G243" s="816" t="s">
        <v>1405</v>
      </c>
      <c r="H243" s="831" t="s">
        <v>59</v>
      </c>
      <c r="I243" s="824" t="s">
        <v>1428</v>
      </c>
      <c r="J243" s="824" t="s">
        <v>913</v>
      </c>
      <c r="K243" s="831" t="s">
        <v>470</v>
      </c>
      <c r="L243" s="881">
        <f>M243+N243+O243+P243+Q243+R243+S243+T243+U243+V243</f>
        <v>3.33</v>
      </c>
      <c r="M243" s="866"/>
      <c r="N243" s="868"/>
      <c r="O243" s="866">
        <v>3.33</v>
      </c>
      <c r="P243" s="866"/>
      <c r="Q243" s="866"/>
      <c r="R243" s="866"/>
      <c r="S243" s="866"/>
      <c r="T243" s="866"/>
      <c r="U243" s="866"/>
      <c r="V243" s="332"/>
    </row>
    <row r="244" spans="1:22" ht="29.25">
      <c r="A244" s="870">
        <v>2</v>
      </c>
      <c r="B244" s="866">
        <v>72</v>
      </c>
      <c r="C244" s="874" t="s">
        <v>549</v>
      </c>
      <c r="D244" s="867">
        <v>1</v>
      </c>
      <c r="E244" s="826" t="s">
        <v>478</v>
      </c>
      <c r="F244" s="818" t="s">
        <v>122</v>
      </c>
      <c r="G244" s="816" t="s">
        <v>1405</v>
      </c>
      <c r="H244" s="818" t="s">
        <v>918</v>
      </c>
      <c r="I244" s="824" t="s">
        <v>912</v>
      </c>
      <c r="J244" s="827" t="s">
        <v>913</v>
      </c>
      <c r="K244" s="827" t="s">
        <v>481</v>
      </c>
      <c r="L244" s="881">
        <f>M244+N244+O244+P244+Q244+R244+S244+T244+U244+V244</f>
        <v>4.53</v>
      </c>
      <c r="M244" s="866"/>
      <c r="N244" s="868">
        <v>4.17</v>
      </c>
      <c r="O244" s="866"/>
      <c r="P244" s="866"/>
      <c r="Q244" s="866"/>
      <c r="R244" s="866"/>
      <c r="S244" s="866"/>
      <c r="T244" s="866">
        <v>0.24</v>
      </c>
      <c r="U244" s="866"/>
      <c r="V244" s="890">
        <v>0.12</v>
      </c>
    </row>
    <row r="245" spans="1:22" ht="29.25">
      <c r="A245" s="870">
        <v>3</v>
      </c>
      <c r="B245" s="866">
        <v>81</v>
      </c>
      <c r="C245" s="874" t="s">
        <v>932</v>
      </c>
      <c r="D245" s="867">
        <v>0.6</v>
      </c>
      <c r="E245" s="832" t="s">
        <v>286</v>
      </c>
      <c r="F245" s="818" t="s">
        <v>116</v>
      </c>
      <c r="G245" s="816" t="s">
        <v>1405</v>
      </c>
      <c r="H245" s="857" t="s">
        <v>958</v>
      </c>
      <c r="I245" s="815" t="s">
        <v>912</v>
      </c>
      <c r="J245" s="857" t="s">
        <v>913</v>
      </c>
      <c r="K245" s="857" t="s">
        <v>959</v>
      </c>
      <c r="L245" s="881">
        <f>M245+N245+O245+P245+Q245+R245+S245+T245+U245+V245</f>
        <v>2.22</v>
      </c>
      <c r="M245" s="866"/>
      <c r="N245" s="868"/>
      <c r="O245" s="866"/>
      <c r="P245" s="866"/>
      <c r="Q245" s="866">
        <v>2.22</v>
      </c>
      <c r="R245" s="866"/>
      <c r="S245" s="866"/>
      <c r="T245" s="866"/>
      <c r="U245" s="866"/>
      <c r="V245" s="332"/>
    </row>
    <row r="246" spans="1:22" ht="29.25">
      <c r="A246" s="870">
        <v>4</v>
      </c>
      <c r="B246" s="870">
        <v>82</v>
      </c>
      <c r="C246" s="871" t="s">
        <v>436</v>
      </c>
      <c r="D246" s="872">
        <v>1</v>
      </c>
      <c r="E246" s="826" t="s">
        <v>478</v>
      </c>
      <c r="F246" s="818" t="s">
        <v>122</v>
      </c>
      <c r="G246" s="816" t="s">
        <v>1405</v>
      </c>
      <c r="H246" s="818" t="s">
        <v>918</v>
      </c>
      <c r="I246" s="824" t="s">
        <v>912</v>
      </c>
      <c r="J246" s="827" t="s">
        <v>913</v>
      </c>
      <c r="K246" s="827" t="s">
        <v>481</v>
      </c>
      <c r="L246" s="881">
        <f>M246+N246+O246+P246+Q246+R246+S246+T246+U246+V246</f>
        <v>4.53</v>
      </c>
      <c r="M246" s="870"/>
      <c r="N246" s="868">
        <v>4.17</v>
      </c>
      <c r="O246" s="866"/>
      <c r="P246" s="866"/>
      <c r="Q246" s="866"/>
      <c r="R246" s="866"/>
      <c r="S246" s="866"/>
      <c r="T246" s="866">
        <v>0.24</v>
      </c>
      <c r="U246" s="866"/>
      <c r="V246" s="890">
        <v>0.12</v>
      </c>
    </row>
    <row r="247" spans="1:22" ht="27.75" thickBot="1">
      <c r="A247" s="2175" t="s">
        <v>394</v>
      </c>
      <c r="B247" s="2175"/>
      <c r="C247" s="2175"/>
      <c r="D247" s="1252">
        <f>D246+D245+D244+D243</f>
        <v>3.6</v>
      </c>
      <c r="E247" s="882"/>
      <c r="F247" s="882"/>
      <c r="G247" s="883"/>
      <c r="H247" s="882"/>
      <c r="I247" s="882" t="s">
        <v>243</v>
      </c>
      <c r="J247" s="882"/>
      <c r="K247" s="882"/>
      <c r="L247" s="884">
        <f>L246+L245+L244+L243</f>
        <v>14.610000000000001</v>
      </c>
      <c r="M247" s="884">
        <f aca="true" t="shared" si="23" ref="M247:V247">M246+M245+M244+M243</f>
        <v>0</v>
      </c>
      <c r="N247" s="884">
        <f t="shared" si="23"/>
        <v>8.34</v>
      </c>
      <c r="O247" s="884">
        <f t="shared" si="23"/>
        <v>3.33</v>
      </c>
      <c r="P247" s="884">
        <f t="shared" si="23"/>
        <v>0</v>
      </c>
      <c r="Q247" s="884">
        <f t="shared" si="23"/>
        <v>2.22</v>
      </c>
      <c r="R247" s="884">
        <f t="shared" si="23"/>
        <v>0</v>
      </c>
      <c r="S247" s="884">
        <f t="shared" si="23"/>
        <v>0</v>
      </c>
      <c r="T247" s="884">
        <f t="shared" si="23"/>
        <v>0.48</v>
      </c>
      <c r="U247" s="884">
        <f t="shared" si="23"/>
        <v>0</v>
      </c>
      <c r="V247" s="884">
        <f t="shared" si="23"/>
        <v>0.24</v>
      </c>
    </row>
    <row r="248" spans="1:22" ht="18" thickBot="1">
      <c r="A248" s="2152" t="s">
        <v>962</v>
      </c>
      <c r="B248" s="2153"/>
      <c r="C248" s="2153"/>
      <c r="D248" s="2153"/>
      <c r="E248" s="2153"/>
      <c r="F248" s="2153"/>
      <c r="G248" s="2153"/>
      <c r="H248" s="2153"/>
      <c r="I248" s="2153"/>
      <c r="J248" s="2153"/>
      <c r="K248" s="2153"/>
      <c r="L248" s="2153"/>
      <c r="M248" s="2153"/>
      <c r="N248" s="2153"/>
      <c r="O248" s="2153"/>
      <c r="P248" s="2153"/>
      <c r="Q248" s="2153"/>
      <c r="R248" s="2153"/>
      <c r="S248" s="2153"/>
      <c r="T248" s="2153"/>
      <c r="U248" s="2153"/>
      <c r="V248" s="2157"/>
    </row>
    <row r="249" spans="1:22" ht="29.25">
      <c r="A249" s="885">
        <v>1</v>
      </c>
      <c r="B249" s="885">
        <v>4</v>
      </c>
      <c r="C249" s="886" t="s">
        <v>930</v>
      </c>
      <c r="D249" s="887">
        <v>0.9</v>
      </c>
      <c r="E249" s="826" t="s">
        <v>478</v>
      </c>
      <c r="F249" s="818" t="s">
        <v>116</v>
      </c>
      <c r="G249" s="816" t="s">
        <v>1405</v>
      </c>
      <c r="H249" s="818" t="s">
        <v>918</v>
      </c>
      <c r="I249" s="824" t="s">
        <v>912</v>
      </c>
      <c r="J249" s="827" t="s">
        <v>913</v>
      </c>
      <c r="K249" s="827" t="s">
        <v>481</v>
      </c>
      <c r="L249" s="888">
        <f aca="true" t="shared" si="24" ref="L249:L257">M249+N249+O249+P249+Q249+R249+S249+T249+U249+V249</f>
        <v>4.08</v>
      </c>
      <c r="M249" s="885"/>
      <c r="N249" s="885">
        <v>3.75</v>
      </c>
      <c r="O249" s="885"/>
      <c r="P249" s="885"/>
      <c r="Q249" s="885"/>
      <c r="R249" s="885"/>
      <c r="S249" s="885"/>
      <c r="T249" s="885">
        <v>0.22</v>
      </c>
      <c r="U249" s="889"/>
      <c r="V249" s="890">
        <v>0.11</v>
      </c>
    </row>
    <row r="250" spans="1:22" ht="29.25">
      <c r="A250" s="891">
        <v>2</v>
      </c>
      <c r="B250" s="885">
        <v>9</v>
      </c>
      <c r="C250" s="886" t="s">
        <v>802</v>
      </c>
      <c r="D250" s="887">
        <v>1</v>
      </c>
      <c r="E250" s="826" t="s">
        <v>478</v>
      </c>
      <c r="F250" s="818" t="s">
        <v>116</v>
      </c>
      <c r="G250" s="816" t="s">
        <v>1405</v>
      </c>
      <c r="H250" s="818" t="s">
        <v>918</v>
      </c>
      <c r="I250" s="824" t="s">
        <v>912</v>
      </c>
      <c r="J250" s="827" t="s">
        <v>913</v>
      </c>
      <c r="K250" s="827" t="s">
        <v>481</v>
      </c>
      <c r="L250" s="888">
        <f t="shared" si="24"/>
        <v>4.53</v>
      </c>
      <c r="M250" s="885"/>
      <c r="N250" s="885">
        <v>4.17</v>
      </c>
      <c r="O250" s="885"/>
      <c r="P250" s="885"/>
      <c r="Q250" s="885"/>
      <c r="R250" s="885"/>
      <c r="S250" s="885"/>
      <c r="T250" s="885">
        <v>0.24</v>
      </c>
      <c r="U250" s="889"/>
      <c r="V250" s="890">
        <v>0.12</v>
      </c>
    </row>
    <row r="251" spans="1:22" ht="29.25">
      <c r="A251" s="891">
        <v>3</v>
      </c>
      <c r="B251" s="885">
        <v>15</v>
      </c>
      <c r="C251" s="886" t="s">
        <v>935</v>
      </c>
      <c r="D251" s="887">
        <v>1</v>
      </c>
      <c r="E251" s="826" t="s">
        <v>478</v>
      </c>
      <c r="F251" s="818" t="s">
        <v>116</v>
      </c>
      <c r="G251" s="816" t="s">
        <v>1405</v>
      </c>
      <c r="H251" s="818" t="s">
        <v>918</v>
      </c>
      <c r="I251" s="824" t="s">
        <v>912</v>
      </c>
      <c r="J251" s="827" t="s">
        <v>913</v>
      </c>
      <c r="K251" s="827" t="s">
        <v>481</v>
      </c>
      <c r="L251" s="888">
        <f t="shared" si="24"/>
        <v>4.53</v>
      </c>
      <c r="M251" s="885"/>
      <c r="N251" s="885">
        <v>4.17</v>
      </c>
      <c r="O251" s="885"/>
      <c r="P251" s="885"/>
      <c r="Q251" s="885"/>
      <c r="R251" s="885"/>
      <c r="S251" s="885"/>
      <c r="T251" s="885">
        <v>0.24</v>
      </c>
      <c r="U251" s="889"/>
      <c r="V251" s="890">
        <v>0.12</v>
      </c>
    </row>
    <row r="252" spans="1:22" ht="29.25">
      <c r="A252" s="891">
        <v>4</v>
      </c>
      <c r="B252" s="885">
        <v>19</v>
      </c>
      <c r="C252" s="886" t="s">
        <v>802</v>
      </c>
      <c r="D252" s="887">
        <v>1</v>
      </c>
      <c r="E252" s="826" t="s">
        <v>478</v>
      </c>
      <c r="F252" s="818" t="s">
        <v>116</v>
      </c>
      <c r="G252" s="816" t="s">
        <v>1405</v>
      </c>
      <c r="H252" s="818" t="s">
        <v>918</v>
      </c>
      <c r="I252" s="824" t="s">
        <v>912</v>
      </c>
      <c r="J252" s="827" t="s">
        <v>913</v>
      </c>
      <c r="K252" s="827" t="s">
        <v>481</v>
      </c>
      <c r="L252" s="888">
        <f t="shared" si="24"/>
        <v>4.53</v>
      </c>
      <c r="M252" s="885"/>
      <c r="N252" s="885">
        <v>4.17</v>
      </c>
      <c r="O252" s="885"/>
      <c r="P252" s="885"/>
      <c r="Q252" s="885"/>
      <c r="R252" s="885"/>
      <c r="S252" s="885"/>
      <c r="T252" s="885">
        <v>0.24</v>
      </c>
      <c r="U252" s="889"/>
      <c r="V252" s="890">
        <v>0.12</v>
      </c>
    </row>
    <row r="253" spans="1:22" ht="29.25">
      <c r="A253" s="891">
        <v>5</v>
      </c>
      <c r="B253" s="891">
        <v>19</v>
      </c>
      <c r="C253" s="892" t="s">
        <v>1449</v>
      </c>
      <c r="D253" s="893">
        <v>0.9</v>
      </c>
      <c r="E253" s="826" t="s">
        <v>478</v>
      </c>
      <c r="F253" s="818" t="s">
        <v>116</v>
      </c>
      <c r="G253" s="816" t="s">
        <v>1405</v>
      </c>
      <c r="H253" s="818" t="s">
        <v>918</v>
      </c>
      <c r="I253" s="824" t="s">
        <v>912</v>
      </c>
      <c r="J253" s="827" t="s">
        <v>913</v>
      </c>
      <c r="K253" s="827" t="s">
        <v>481</v>
      </c>
      <c r="L253" s="888">
        <f t="shared" si="24"/>
        <v>4.08</v>
      </c>
      <c r="M253" s="894"/>
      <c r="N253" s="885">
        <v>3.75</v>
      </c>
      <c r="O253" s="885"/>
      <c r="P253" s="885"/>
      <c r="Q253" s="885"/>
      <c r="R253" s="885"/>
      <c r="S253" s="885"/>
      <c r="T253" s="885">
        <v>0.22</v>
      </c>
      <c r="U253" s="889"/>
      <c r="V253" s="890">
        <v>0.11</v>
      </c>
    </row>
    <row r="254" spans="1:22" ht="29.25">
      <c r="A254" s="891">
        <v>6</v>
      </c>
      <c r="B254" s="891">
        <v>19</v>
      </c>
      <c r="C254" s="892" t="s">
        <v>1468</v>
      </c>
      <c r="D254" s="893">
        <v>1</v>
      </c>
      <c r="E254" s="826" t="s">
        <v>478</v>
      </c>
      <c r="F254" s="818" t="s">
        <v>116</v>
      </c>
      <c r="G254" s="816" t="s">
        <v>1405</v>
      </c>
      <c r="H254" s="818" t="s">
        <v>918</v>
      </c>
      <c r="I254" s="824" t="s">
        <v>912</v>
      </c>
      <c r="J254" s="827" t="s">
        <v>913</v>
      </c>
      <c r="K254" s="827" t="s">
        <v>481</v>
      </c>
      <c r="L254" s="888">
        <f t="shared" si="24"/>
        <v>4.53</v>
      </c>
      <c r="M254" s="894"/>
      <c r="N254" s="885">
        <v>4.17</v>
      </c>
      <c r="O254" s="885"/>
      <c r="P254" s="885"/>
      <c r="Q254" s="885"/>
      <c r="R254" s="885"/>
      <c r="S254" s="885"/>
      <c r="T254" s="885">
        <v>0.24</v>
      </c>
      <c r="U254" s="889"/>
      <c r="V254" s="890">
        <v>0.12</v>
      </c>
    </row>
    <row r="255" spans="1:22" ht="29.25">
      <c r="A255" s="891">
        <v>7</v>
      </c>
      <c r="B255" s="891">
        <v>19</v>
      </c>
      <c r="C255" s="892" t="s">
        <v>951</v>
      </c>
      <c r="D255" s="893">
        <v>0.9</v>
      </c>
      <c r="E255" s="826" t="s">
        <v>478</v>
      </c>
      <c r="F255" s="818" t="s">
        <v>122</v>
      </c>
      <c r="G255" s="816" t="s">
        <v>1405</v>
      </c>
      <c r="H255" s="818" t="s">
        <v>918</v>
      </c>
      <c r="I255" s="824" t="s">
        <v>912</v>
      </c>
      <c r="J255" s="827" t="s">
        <v>913</v>
      </c>
      <c r="K255" s="827" t="s">
        <v>481</v>
      </c>
      <c r="L255" s="888">
        <f t="shared" si="24"/>
        <v>4.08</v>
      </c>
      <c r="M255" s="894"/>
      <c r="N255" s="894">
        <v>3.75</v>
      </c>
      <c r="O255" s="894"/>
      <c r="P255" s="894"/>
      <c r="Q255" s="894"/>
      <c r="R255" s="894"/>
      <c r="S255" s="894"/>
      <c r="T255" s="894">
        <v>0.22</v>
      </c>
      <c r="U255" s="879"/>
      <c r="V255" s="876">
        <v>0.11</v>
      </c>
    </row>
    <row r="256" spans="1:22" ht="29.25">
      <c r="A256" s="891">
        <v>8</v>
      </c>
      <c r="B256" s="891">
        <v>29</v>
      </c>
      <c r="C256" s="892" t="s">
        <v>935</v>
      </c>
      <c r="D256" s="893">
        <v>1.2</v>
      </c>
      <c r="E256" s="826" t="s">
        <v>478</v>
      </c>
      <c r="F256" s="818" t="s">
        <v>116</v>
      </c>
      <c r="G256" s="816" t="s">
        <v>1405</v>
      </c>
      <c r="H256" s="818" t="s">
        <v>918</v>
      </c>
      <c r="I256" s="824" t="s">
        <v>912</v>
      </c>
      <c r="J256" s="827" t="s">
        <v>913</v>
      </c>
      <c r="K256" s="827" t="s">
        <v>481</v>
      </c>
      <c r="L256" s="888">
        <f t="shared" si="24"/>
        <v>5.43</v>
      </c>
      <c r="M256" s="894"/>
      <c r="N256" s="894">
        <v>5</v>
      </c>
      <c r="O256" s="894"/>
      <c r="P256" s="894"/>
      <c r="Q256" s="894"/>
      <c r="R256" s="894"/>
      <c r="S256" s="894"/>
      <c r="T256" s="894">
        <v>0.29</v>
      </c>
      <c r="U256" s="879"/>
      <c r="V256" s="876">
        <v>0.14</v>
      </c>
    </row>
    <row r="257" spans="1:22" ht="29.25">
      <c r="A257" s="891">
        <v>9</v>
      </c>
      <c r="B257" s="891">
        <v>29</v>
      </c>
      <c r="C257" s="892" t="s">
        <v>535</v>
      </c>
      <c r="D257" s="893">
        <v>0.7</v>
      </c>
      <c r="E257" s="826" t="s">
        <v>478</v>
      </c>
      <c r="F257" s="818" t="s">
        <v>116</v>
      </c>
      <c r="G257" s="816" t="s">
        <v>1405</v>
      </c>
      <c r="H257" s="818" t="s">
        <v>918</v>
      </c>
      <c r="I257" s="824" t="s">
        <v>912</v>
      </c>
      <c r="J257" s="827" t="s">
        <v>913</v>
      </c>
      <c r="K257" s="827" t="s">
        <v>481</v>
      </c>
      <c r="L257" s="888">
        <f t="shared" si="24"/>
        <v>3.17</v>
      </c>
      <c r="M257" s="894"/>
      <c r="N257" s="894">
        <v>2.92</v>
      </c>
      <c r="O257" s="894"/>
      <c r="P257" s="894"/>
      <c r="Q257" s="894"/>
      <c r="R257" s="894"/>
      <c r="S257" s="894"/>
      <c r="T257" s="894">
        <v>0.17</v>
      </c>
      <c r="U257" s="879"/>
      <c r="V257" s="876">
        <v>0.08</v>
      </c>
    </row>
    <row r="258" spans="1:22" ht="24">
      <c r="A258" s="2123" t="s">
        <v>394</v>
      </c>
      <c r="B258" s="2123"/>
      <c r="C258" s="2123"/>
      <c r="D258" s="1253">
        <f>D257+D256+D255+D254+D253+D252+D251+D250+D249</f>
        <v>8.6</v>
      </c>
      <c r="E258" s="895"/>
      <c r="F258" s="875"/>
      <c r="G258" s="875"/>
      <c r="H258" s="895"/>
      <c r="I258" s="875"/>
      <c r="J258" s="875"/>
      <c r="K258" s="875"/>
      <c r="L258" s="896">
        <f>L257+L256+L255+L254+L253+L252+L251+L250+L249</f>
        <v>38.96</v>
      </c>
      <c r="M258" s="896">
        <f aca="true" t="shared" si="25" ref="M258:V258">M257+M256+M255+M254+M253+M252+M251+M250+M249</f>
        <v>0</v>
      </c>
      <c r="N258" s="896">
        <f t="shared" si="25"/>
        <v>35.85</v>
      </c>
      <c r="O258" s="896">
        <f t="shared" si="25"/>
        <v>0</v>
      </c>
      <c r="P258" s="896">
        <f t="shared" si="25"/>
        <v>0</v>
      </c>
      <c r="Q258" s="896">
        <f t="shared" si="25"/>
        <v>0</v>
      </c>
      <c r="R258" s="896">
        <f t="shared" si="25"/>
        <v>0</v>
      </c>
      <c r="S258" s="896">
        <f t="shared" si="25"/>
        <v>0</v>
      </c>
      <c r="T258" s="896">
        <f t="shared" si="25"/>
        <v>2.08</v>
      </c>
      <c r="U258" s="896">
        <f t="shared" si="25"/>
        <v>0</v>
      </c>
      <c r="V258" s="896">
        <f t="shared" si="25"/>
        <v>1.03</v>
      </c>
    </row>
    <row r="259" spans="1:22" ht="17.25">
      <c r="A259" s="533">
        <v>1</v>
      </c>
      <c r="B259" s="533">
        <v>2</v>
      </c>
      <c r="C259" s="533">
        <v>3</v>
      </c>
      <c r="D259" s="533">
        <v>4</v>
      </c>
      <c r="E259" s="533">
        <v>5</v>
      </c>
      <c r="F259" s="533">
        <v>6</v>
      </c>
      <c r="G259" s="533">
        <v>7</v>
      </c>
      <c r="H259" s="533">
        <v>8</v>
      </c>
      <c r="I259" s="533">
        <v>9</v>
      </c>
      <c r="J259" s="533">
        <v>10</v>
      </c>
      <c r="K259" s="533">
        <v>11</v>
      </c>
      <c r="L259" s="533">
        <v>12</v>
      </c>
      <c r="M259" s="533">
        <v>13</v>
      </c>
      <c r="N259" s="533">
        <v>14</v>
      </c>
      <c r="O259" s="533">
        <v>15</v>
      </c>
      <c r="P259" s="533">
        <v>16</v>
      </c>
      <c r="Q259" s="533">
        <v>17</v>
      </c>
      <c r="R259" s="533">
        <v>18</v>
      </c>
      <c r="S259" s="533">
        <v>19</v>
      </c>
      <c r="T259" s="533">
        <v>20</v>
      </c>
      <c r="U259" s="540">
        <v>21</v>
      </c>
      <c r="V259" s="540">
        <v>22</v>
      </c>
    </row>
    <row r="260" spans="1:22" ht="18" thickBot="1">
      <c r="A260" s="2171" t="s">
        <v>963</v>
      </c>
      <c r="B260" s="2172"/>
      <c r="C260" s="2172"/>
      <c r="D260" s="2172"/>
      <c r="E260" s="2172"/>
      <c r="F260" s="2172"/>
      <c r="G260" s="2172"/>
      <c r="H260" s="2172"/>
      <c r="I260" s="2172"/>
      <c r="J260" s="2172"/>
      <c r="K260" s="2172"/>
      <c r="L260" s="2172"/>
      <c r="M260" s="2172"/>
      <c r="N260" s="2172"/>
      <c r="O260" s="2172"/>
      <c r="P260" s="2172"/>
      <c r="Q260" s="2172"/>
      <c r="R260" s="2172"/>
      <c r="S260" s="2172"/>
      <c r="T260" s="2172"/>
      <c r="U260" s="2172"/>
      <c r="V260" s="2173"/>
    </row>
    <row r="261" spans="1:22" ht="29.25">
      <c r="A261" s="885">
        <v>1</v>
      </c>
      <c r="B261" s="866">
        <v>34</v>
      </c>
      <c r="C261" s="874">
        <v>6</v>
      </c>
      <c r="D261" s="867">
        <v>0.8</v>
      </c>
      <c r="E261" s="826" t="s">
        <v>478</v>
      </c>
      <c r="F261" s="816" t="s">
        <v>122</v>
      </c>
      <c r="G261" s="816" t="s">
        <v>1405</v>
      </c>
      <c r="H261" s="818" t="s">
        <v>918</v>
      </c>
      <c r="I261" s="824" t="s">
        <v>912</v>
      </c>
      <c r="J261" s="827" t="s">
        <v>913</v>
      </c>
      <c r="K261" s="827" t="s">
        <v>481</v>
      </c>
      <c r="L261" s="852">
        <f>M261+N261+O261+P261+Q261+R261+S261+T261+U261+V261</f>
        <v>3.63</v>
      </c>
      <c r="M261" s="866"/>
      <c r="N261" s="866">
        <v>3.34</v>
      </c>
      <c r="O261" s="866"/>
      <c r="P261" s="866"/>
      <c r="Q261" s="866"/>
      <c r="R261" s="866"/>
      <c r="S261" s="866"/>
      <c r="T261" s="866">
        <v>0.19</v>
      </c>
      <c r="U261" s="866"/>
      <c r="V261" s="868">
        <v>0.1</v>
      </c>
    </row>
    <row r="262" spans="1:22" ht="29.25">
      <c r="A262" s="891">
        <v>2</v>
      </c>
      <c r="B262" s="870">
        <v>34</v>
      </c>
      <c r="C262" s="871">
        <v>25</v>
      </c>
      <c r="D262" s="872">
        <v>0.9</v>
      </c>
      <c r="E262" s="826" t="s">
        <v>478</v>
      </c>
      <c r="F262" s="818" t="s">
        <v>116</v>
      </c>
      <c r="G262" s="816" t="s">
        <v>1405</v>
      </c>
      <c r="H262" s="818" t="s">
        <v>918</v>
      </c>
      <c r="I262" s="824" t="s">
        <v>912</v>
      </c>
      <c r="J262" s="827" t="s">
        <v>913</v>
      </c>
      <c r="K262" s="827" t="s">
        <v>481</v>
      </c>
      <c r="L262" s="1559">
        <f>M262+O262+P262+Q262+R262+S262+T262+U262+V262</f>
        <v>0.22</v>
      </c>
      <c r="M262" s="1560"/>
      <c r="N262" s="1560">
        <v>61.6</v>
      </c>
      <c r="O262" s="1560"/>
      <c r="P262" s="1560"/>
      <c r="Q262" s="1560"/>
      <c r="R262" s="1560"/>
      <c r="S262" s="1560"/>
      <c r="T262" s="1560">
        <v>0.22</v>
      </c>
      <c r="U262" s="1560"/>
      <c r="V262" s="1561"/>
    </row>
    <row r="263" spans="1:22" ht="29.25">
      <c r="A263" s="891">
        <v>3</v>
      </c>
      <c r="B263" s="870">
        <v>39</v>
      </c>
      <c r="C263" s="871" t="s">
        <v>135</v>
      </c>
      <c r="D263" s="872">
        <v>1</v>
      </c>
      <c r="E263" s="826" t="s">
        <v>478</v>
      </c>
      <c r="F263" s="818" t="s">
        <v>116</v>
      </c>
      <c r="G263" s="816" t="s">
        <v>1405</v>
      </c>
      <c r="H263" s="818" t="s">
        <v>918</v>
      </c>
      <c r="I263" s="824" t="s">
        <v>912</v>
      </c>
      <c r="J263" s="827" t="s">
        <v>913</v>
      </c>
      <c r="K263" s="827" t="s">
        <v>481</v>
      </c>
      <c r="L263" s="853">
        <f>M263+N263+O263+P263+Q263+R263+S263+T263+U263+V263</f>
        <v>4.53</v>
      </c>
      <c r="M263" s="870"/>
      <c r="N263" s="870">
        <v>4.17</v>
      </c>
      <c r="O263" s="870"/>
      <c r="P263" s="870"/>
      <c r="Q263" s="870"/>
      <c r="R263" s="870"/>
      <c r="S263" s="870"/>
      <c r="T263" s="870">
        <v>0.24</v>
      </c>
      <c r="U263" s="870"/>
      <c r="V263" s="873">
        <v>0.12</v>
      </c>
    </row>
    <row r="264" spans="1:22" ht="29.25">
      <c r="A264" s="891">
        <v>4</v>
      </c>
      <c r="B264" s="870">
        <v>39</v>
      </c>
      <c r="C264" s="871" t="s">
        <v>946</v>
      </c>
      <c r="D264" s="872">
        <v>1</v>
      </c>
      <c r="E264" s="826" t="s">
        <v>478</v>
      </c>
      <c r="F264" s="818" t="s">
        <v>122</v>
      </c>
      <c r="G264" s="816" t="s">
        <v>1405</v>
      </c>
      <c r="H264" s="818" t="s">
        <v>918</v>
      </c>
      <c r="I264" s="824" t="s">
        <v>912</v>
      </c>
      <c r="J264" s="827" t="s">
        <v>913</v>
      </c>
      <c r="K264" s="827" t="s">
        <v>481</v>
      </c>
      <c r="L264" s="853">
        <f>M264+N264+O264+P264+Q264+R264+S264+T264+U264+V264</f>
        <v>4.53</v>
      </c>
      <c r="M264" s="870"/>
      <c r="N264" s="870">
        <v>4.17</v>
      </c>
      <c r="O264" s="870"/>
      <c r="P264" s="870"/>
      <c r="Q264" s="870"/>
      <c r="R264" s="870"/>
      <c r="S264" s="870"/>
      <c r="T264" s="870">
        <v>0.24</v>
      </c>
      <c r="U264" s="870"/>
      <c r="V264" s="873">
        <v>0.12</v>
      </c>
    </row>
    <row r="265" spans="1:22" ht="29.25">
      <c r="A265" s="891">
        <v>5</v>
      </c>
      <c r="B265" s="845">
        <v>43</v>
      </c>
      <c r="C265" s="865" t="s">
        <v>138</v>
      </c>
      <c r="D265" s="833">
        <v>0.9</v>
      </c>
      <c r="E265" s="826" t="s">
        <v>478</v>
      </c>
      <c r="F265" s="818" t="s">
        <v>116</v>
      </c>
      <c r="G265" s="816" t="s">
        <v>1405</v>
      </c>
      <c r="H265" s="818" t="s">
        <v>918</v>
      </c>
      <c r="I265" s="824" t="s">
        <v>912</v>
      </c>
      <c r="J265" s="827" t="s">
        <v>913</v>
      </c>
      <c r="K265" s="827" t="s">
        <v>481</v>
      </c>
      <c r="L265" s="853">
        <f>M265+N265+O265+P265+Q265+R265+S265+T265+U265+V265</f>
        <v>3.97</v>
      </c>
      <c r="M265" s="866"/>
      <c r="N265" s="866">
        <v>3.75</v>
      </c>
      <c r="O265" s="866"/>
      <c r="P265" s="866"/>
      <c r="Q265" s="866"/>
      <c r="R265" s="866"/>
      <c r="S265" s="866"/>
      <c r="T265" s="866">
        <v>0.22</v>
      </c>
      <c r="U265" s="866"/>
      <c r="V265" s="868"/>
    </row>
    <row r="266" spans="1:22" ht="24.75" thickBot="1">
      <c r="A266" s="2123" t="s">
        <v>394</v>
      </c>
      <c r="B266" s="2123"/>
      <c r="C266" s="2123"/>
      <c r="D266" s="1558">
        <f>D265+D264+D263+D262+D261</f>
        <v>4.6</v>
      </c>
      <c r="E266" s="875"/>
      <c r="F266" s="875"/>
      <c r="G266" s="1562"/>
      <c r="H266" s="1562"/>
      <c r="I266" s="1563"/>
      <c r="J266" s="1564"/>
      <c r="K266" s="1564"/>
      <c r="L266" s="1565">
        <f>L265+L264+L263+L262+L261</f>
        <v>16.880000000000003</v>
      </c>
      <c r="M266" s="1565">
        <f aca="true" t="shared" si="26" ref="M266:V266">M265+M264+M263+M262+M261</f>
        <v>0</v>
      </c>
      <c r="N266" s="1565">
        <f t="shared" si="26"/>
        <v>77.03</v>
      </c>
      <c r="O266" s="1565">
        <f t="shared" si="26"/>
        <v>0</v>
      </c>
      <c r="P266" s="1565">
        <f t="shared" si="26"/>
        <v>0</v>
      </c>
      <c r="Q266" s="1565">
        <f t="shared" si="26"/>
        <v>0</v>
      </c>
      <c r="R266" s="1565">
        <f t="shared" si="26"/>
        <v>0</v>
      </c>
      <c r="S266" s="1565">
        <f t="shared" si="26"/>
        <v>0</v>
      </c>
      <c r="T266" s="1565">
        <f t="shared" si="26"/>
        <v>1.1099999999999999</v>
      </c>
      <c r="U266" s="1565">
        <f t="shared" si="26"/>
        <v>0</v>
      </c>
      <c r="V266" s="1565">
        <f t="shared" si="26"/>
        <v>0.33999999999999997</v>
      </c>
    </row>
    <row r="267" spans="1:22" ht="24.75" thickBot="1">
      <c r="A267" s="2124" t="s">
        <v>1474</v>
      </c>
      <c r="B267" s="2125"/>
      <c r="C267" s="2125"/>
      <c r="D267" s="2125"/>
      <c r="E267" s="2125"/>
      <c r="F267" s="2125"/>
      <c r="G267" s="2125"/>
      <c r="H267" s="2125"/>
      <c r="I267" s="2125"/>
      <c r="J267" s="2125"/>
      <c r="K267" s="2125"/>
      <c r="L267" s="2125"/>
      <c r="M267" s="2125"/>
      <c r="N267" s="2125"/>
      <c r="O267" s="2125"/>
      <c r="P267" s="2125"/>
      <c r="Q267" s="2125"/>
      <c r="R267" s="2125"/>
      <c r="S267" s="2125"/>
      <c r="T267" s="2125"/>
      <c r="U267" s="2125"/>
      <c r="V267" s="2126"/>
    </row>
    <row r="268" spans="1:22" ht="48.75">
      <c r="A268" s="815">
        <v>1</v>
      </c>
      <c r="B268" s="815">
        <v>3</v>
      </c>
      <c r="C268" s="816" t="s">
        <v>941</v>
      </c>
      <c r="D268" s="837">
        <v>0.3</v>
      </c>
      <c r="E268" s="817" t="s">
        <v>405</v>
      </c>
      <c r="F268" s="818" t="s">
        <v>116</v>
      </c>
      <c r="G268" s="816" t="s">
        <v>1405</v>
      </c>
      <c r="H268" s="830" t="s">
        <v>916</v>
      </c>
      <c r="I268" s="824" t="s">
        <v>912</v>
      </c>
      <c r="J268" s="824" t="s">
        <v>913</v>
      </c>
      <c r="K268" s="824" t="s">
        <v>917</v>
      </c>
      <c r="L268" s="820">
        <f>M268+N268+O268+P268+Q268+R268+S268+T268+U268+V268</f>
        <v>2.3899999999999997</v>
      </c>
      <c r="M268" s="820">
        <v>1.92</v>
      </c>
      <c r="N268" s="815">
        <v>0.34</v>
      </c>
      <c r="O268" s="820"/>
      <c r="P268" s="815">
        <v>0.07</v>
      </c>
      <c r="Q268" s="815"/>
      <c r="R268" s="815"/>
      <c r="S268" s="815"/>
      <c r="T268" s="815">
        <v>0.06</v>
      </c>
      <c r="U268" s="332"/>
      <c r="V268" s="332"/>
    </row>
    <row r="269" spans="1:22" ht="48.75">
      <c r="A269" s="824">
        <v>2</v>
      </c>
      <c r="B269" s="815">
        <v>4</v>
      </c>
      <c r="C269" s="816" t="s">
        <v>553</v>
      </c>
      <c r="D269" s="837">
        <v>0.3</v>
      </c>
      <c r="E269" s="817" t="s">
        <v>405</v>
      </c>
      <c r="F269" s="818" t="s">
        <v>127</v>
      </c>
      <c r="G269" s="816" t="s">
        <v>1405</v>
      </c>
      <c r="H269" s="819" t="s">
        <v>919</v>
      </c>
      <c r="I269" s="818" t="s">
        <v>912</v>
      </c>
      <c r="J269" s="818" t="s">
        <v>913</v>
      </c>
      <c r="K269" s="818" t="s">
        <v>920</v>
      </c>
      <c r="L269" s="820">
        <f aca="true" t="shared" si="27" ref="L269:L281">M269+N269+O269+P269+Q269+R269+S269+T269+U269+V269</f>
        <v>2.26</v>
      </c>
      <c r="M269" s="824">
        <v>1.92</v>
      </c>
      <c r="N269" s="824"/>
      <c r="O269" s="824"/>
      <c r="P269" s="824"/>
      <c r="Q269" s="824"/>
      <c r="R269" s="824"/>
      <c r="S269" s="824">
        <v>0.34</v>
      </c>
      <c r="T269" s="53"/>
      <c r="U269" s="53"/>
      <c r="V269" s="53"/>
    </row>
    <row r="270" spans="1:22" ht="48.75">
      <c r="A270" s="824">
        <v>3</v>
      </c>
      <c r="B270" s="815">
        <v>5</v>
      </c>
      <c r="C270" s="816" t="s">
        <v>944</v>
      </c>
      <c r="D270" s="837">
        <v>0.9</v>
      </c>
      <c r="E270" s="817" t="s">
        <v>405</v>
      </c>
      <c r="F270" s="818" t="s">
        <v>119</v>
      </c>
      <c r="G270" s="816" t="s">
        <v>1405</v>
      </c>
      <c r="H270" s="830" t="s">
        <v>916</v>
      </c>
      <c r="I270" s="824" t="s">
        <v>912</v>
      </c>
      <c r="J270" s="824" t="s">
        <v>913</v>
      </c>
      <c r="K270" s="824" t="s">
        <v>917</v>
      </c>
      <c r="L270" s="820">
        <f t="shared" si="27"/>
        <v>7.17</v>
      </c>
      <c r="M270" s="827">
        <v>5.76</v>
      </c>
      <c r="N270" s="824">
        <v>1.03</v>
      </c>
      <c r="O270" s="827"/>
      <c r="P270" s="824">
        <v>0.2</v>
      </c>
      <c r="Q270" s="824"/>
      <c r="R270" s="824"/>
      <c r="S270" s="824"/>
      <c r="T270" s="815">
        <v>0.18</v>
      </c>
      <c r="U270" s="53"/>
      <c r="V270" s="53"/>
    </row>
    <row r="271" spans="1:22" ht="48.75">
      <c r="A271" s="824">
        <v>4</v>
      </c>
      <c r="B271" s="824">
        <v>5</v>
      </c>
      <c r="C271" s="818" t="s">
        <v>436</v>
      </c>
      <c r="D271" s="825">
        <v>1</v>
      </c>
      <c r="E271" s="817" t="s">
        <v>405</v>
      </c>
      <c r="F271" s="818" t="s">
        <v>119</v>
      </c>
      <c r="G271" s="816" t="s">
        <v>1405</v>
      </c>
      <c r="H271" s="819" t="s">
        <v>919</v>
      </c>
      <c r="I271" s="818" t="s">
        <v>912</v>
      </c>
      <c r="J271" s="818" t="s">
        <v>913</v>
      </c>
      <c r="K271" s="818" t="s">
        <v>920</v>
      </c>
      <c r="L271" s="820">
        <f t="shared" si="27"/>
        <v>7.54</v>
      </c>
      <c r="M271" s="827">
        <v>6.4</v>
      </c>
      <c r="N271" s="824"/>
      <c r="O271" s="824"/>
      <c r="P271" s="824"/>
      <c r="Q271" s="824"/>
      <c r="R271" s="824"/>
      <c r="S271" s="827">
        <v>1.14</v>
      </c>
      <c r="T271" s="53"/>
      <c r="U271" s="53"/>
      <c r="V271" s="53"/>
    </row>
    <row r="272" spans="1:22" ht="48.75">
      <c r="A272" s="824">
        <v>5</v>
      </c>
      <c r="B272" s="824">
        <v>5</v>
      </c>
      <c r="C272" s="818" t="s">
        <v>552</v>
      </c>
      <c r="D272" s="825">
        <v>1</v>
      </c>
      <c r="E272" s="817" t="s">
        <v>405</v>
      </c>
      <c r="F272" s="818" t="s">
        <v>119</v>
      </c>
      <c r="G272" s="816" t="s">
        <v>1405</v>
      </c>
      <c r="H272" s="819" t="s">
        <v>919</v>
      </c>
      <c r="I272" s="818" t="s">
        <v>912</v>
      </c>
      <c r="J272" s="818" t="s">
        <v>913</v>
      </c>
      <c r="K272" s="818" t="s">
        <v>920</v>
      </c>
      <c r="L272" s="820">
        <f t="shared" si="27"/>
        <v>7.54</v>
      </c>
      <c r="M272" s="827">
        <v>6.4</v>
      </c>
      <c r="N272" s="824"/>
      <c r="O272" s="824"/>
      <c r="P272" s="824"/>
      <c r="Q272" s="824"/>
      <c r="R272" s="824"/>
      <c r="S272" s="827">
        <v>1.14</v>
      </c>
      <c r="T272" s="53"/>
      <c r="U272" s="53"/>
      <c r="V272" s="53"/>
    </row>
    <row r="273" spans="1:22" ht="48.75">
      <c r="A273" s="824">
        <v>6</v>
      </c>
      <c r="B273" s="824">
        <v>6</v>
      </c>
      <c r="C273" s="818" t="s">
        <v>1475</v>
      </c>
      <c r="D273" s="825">
        <v>1</v>
      </c>
      <c r="E273" s="817" t="s">
        <v>405</v>
      </c>
      <c r="F273" s="818" t="s">
        <v>122</v>
      </c>
      <c r="G273" s="816" t="s">
        <v>1405</v>
      </c>
      <c r="H273" s="830" t="s">
        <v>916</v>
      </c>
      <c r="I273" s="824" t="s">
        <v>912</v>
      </c>
      <c r="J273" s="824" t="s">
        <v>913</v>
      </c>
      <c r="K273" s="824" t="s">
        <v>917</v>
      </c>
      <c r="L273" s="820">
        <f t="shared" si="27"/>
        <v>7.9399999999999995</v>
      </c>
      <c r="M273" s="827">
        <v>6.4</v>
      </c>
      <c r="N273" s="827">
        <v>1.14</v>
      </c>
      <c r="O273" s="824"/>
      <c r="P273" s="824">
        <v>0.22</v>
      </c>
      <c r="Q273" s="824"/>
      <c r="R273" s="824"/>
      <c r="S273" s="824"/>
      <c r="T273" s="815">
        <v>0.18</v>
      </c>
      <c r="U273" s="53"/>
      <c r="V273" s="53"/>
    </row>
    <row r="274" spans="1:22" ht="48.75">
      <c r="A274" s="824">
        <v>7</v>
      </c>
      <c r="B274" s="824">
        <v>6</v>
      </c>
      <c r="C274" s="818" t="s">
        <v>941</v>
      </c>
      <c r="D274" s="825">
        <v>0.9</v>
      </c>
      <c r="E274" s="817" t="s">
        <v>405</v>
      </c>
      <c r="F274" s="818" t="s">
        <v>119</v>
      </c>
      <c r="G274" s="816" t="s">
        <v>1405</v>
      </c>
      <c r="H274" s="830" t="s">
        <v>916</v>
      </c>
      <c r="I274" s="824" t="s">
        <v>912</v>
      </c>
      <c r="J274" s="824" t="s">
        <v>913</v>
      </c>
      <c r="K274" s="824" t="s">
        <v>917</v>
      </c>
      <c r="L274" s="820">
        <f t="shared" si="27"/>
        <v>7.17</v>
      </c>
      <c r="M274" s="827">
        <v>5.76</v>
      </c>
      <c r="N274" s="824">
        <v>1.03</v>
      </c>
      <c r="O274" s="824"/>
      <c r="P274" s="827">
        <v>0.2</v>
      </c>
      <c r="Q274" s="824"/>
      <c r="R274" s="824"/>
      <c r="S274" s="824"/>
      <c r="T274" s="815">
        <v>0.18</v>
      </c>
      <c r="U274" s="53"/>
      <c r="V274" s="53"/>
    </row>
    <row r="275" spans="1:22" ht="48.75">
      <c r="A275" s="824">
        <v>8</v>
      </c>
      <c r="B275" s="824">
        <v>18</v>
      </c>
      <c r="C275" s="818" t="s">
        <v>563</v>
      </c>
      <c r="D275" s="825">
        <v>0.9</v>
      </c>
      <c r="E275" s="817" t="s">
        <v>405</v>
      </c>
      <c r="F275" s="818" t="s">
        <v>119</v>
      </c>
      <c r="G275" s="816" t="s">
        <v>1405</v>
      </c>
      <c r="H275" s="819" t="s">
        <v>914</v>
      </c>
      <c r="I275" s="818" t="s">
        <v>912</v>
      </c>
      <c r="J275" s="818" t="s">
        <v>913</v>
      </c>
      <c r="K275" s="818" t="s">
        <v>1415</v>
      </c>
      <c r="L275" s="820">
        <f t="shared" si="27"/>
        <v>7.17</v>
      </c>
      <c r="M275" s="827">
        <v>5.76</v>
      </c>
      <c r="N275" s="824"/>
      <c r="O275" s="824"/>
      <c r="P275" s="827">
        <v>0.2</v>
      </c>
      <c r="Q275" s="824"/>
      <c r="R275" s="824">
        <v>1.03</v>
      </c>
      <c r="S275" s="824"/>
      <c r="T275" s="815">
        <v>0.18</v>
      </c>
      <c r="U275" s="53"/>
      <c r="V275" s="53"/>
    </row>
    <row r="276" spans="1:22" ht="48.75">
      <c r="A276" s="824">
        <v>9</v>
      </c>
      <c r="B276" s="824">
        <v>18</v>
      </c>
      <c r="C276" s="818" t="s">
        <v>1455</v>
      </c>
      <c r="D276" s="825">
        <v>0.3</v>
      </c>
      <c r="E276" s="817" t="s">
        <v>405</v>
      </c>
      <c r="F276" s="818" t="s">
        <v>118</v>
      </c>
      <c r="G276" s="816" t="s">
        <v>1405</v>
      </c>
      <c r="H276" s="819" t="s">
        <v>919</v>
      </c>
      <c r="I276" s="818" t="s">
        <v>912</v>
      </c>
      <c r="J276" s="818" t="s">
        <v>913</v>
      </c>
      <c r="K276" s="818" t="s">
        <v>920</v>
      </c>
      <c r="L276" s="820">
        <f t="shared" si="27"/>
        <v>2.26</v>
      </c>
      <c r="M276" s="827">
        <v>1.92</v>
      </c>
      <c r="N276" s="824"/>
      <c r="O276" s="824"/>
      <c r="P276" s="824"/>
      <c r="Q276" s="824"/>
      <c r="R276" s="824"/>
      <c r="S276" s="824">
        <v>0.34</v>
      </c>
      <c r="T276" s="53"/>
      <c r="U276" s="53"/>
      <c r="V276" s="53"/>
    </row>
    <row r="277" spans="1:22" ht="48.75">
      <c r="A277" s="824">
        <v>10</v>
      </c>
      <c r="B277" s="824">
        <v>20</v>
      </c>
      <c r="C277" s="818" t="s">
        <v>542</v>
      </c>
      <c r="D277" s="825">
        <v>0.8</v>
      </c>
      <c r="E277" s="817" t="s">
        <v>405</v>
      </c>
      <c r="F277" s="818" t="s">
        <v>116</v>
      </c>
      <c r="G277" s="816" t="s">
        <v>1405</v>
      </c>
      <c r="H277" s="830" t="s">
        <v>117</v>
      </c>
      <c r="I277" s="824" t="s">
        <v>912</v>
      </c>
      <c r="J277" s="824" t="s">
        <v>913</v>
      </c>
      <c r="K277" s="824" t="s">
        <v>1433</v>
      </c>
      <c r="L277" s="820">
        <f t="shared" si="27"/>
        <v>5.66</v>
      </c>
      <c r="M277" s="827">
        <v>3.84</v>
      </c>
      <c r="N277" s="824">
        <v>0.91</v>
      </c>
      <c r="O277" s="824"/>
      <c r="P277" s="824">
        <v>0.91</v>
      </c>
      <c r="Q277" s="824"/>
      <c r="R277" s="824"/>
      <c r="S277" s="824"/>
      <c r="T277" s="53"/>
      <c r="U277" s="53"/>
      <c r="V277" s="53"/>
    </row>
    <row r="278" spans="1:22" ht="48.75">
      <c r="A278" s="824">
        <v>11</v>
      </c>
      <c r="B278" s="824">
        <v>32</v>
      </c>
      <c r="C278" s="818" t="s">
        <v>950</v>
      </c>
      <c r="D278" s="825">
        <v>1</v>
      </c>
      <c r="E278" s="817" t="s">
        <v>405</v>
      </c>
      <c r="F278" s="818" t="s">
        <v>119</v>
      </c>
      <c r="G278" s="816" t="s">
        <v>1405</v>
      </c>
      <c r="H278" s="819" t="s">
        <v>919</v>
      </c>
      <c r="I278" s="818" t="s">
        <v>912</v>
      </c>
      <c r="J278" s="818" t="s">
        <v>913</v>
      </c>
      <c r="K278" s="818" t="s">
        <v>920</v>
      </c>
      <c r="L278" s="820">
        <f t="shared" si="27"/>
        <v>7.54</v>
      </c>
      <c r="M278" s="827">
        <v>6.4</v>
      </c>
      <c r="N278" s="824"/>
      <c r="O278" s="824"/>
      <c r="P278" s="824"/>
      <c r="Q278" s="824"/>
      <c r="R278" s="824"/>
      <c r="S278" s="824">
        <v>1.14</v>
      </c>
      <c r="T278" s="53"/>
      <c r="U278" s="53"/>
      <c r="V278" s="53"/>
    </row>
    <row r="279" spans="1:22" ht="48.75">
      <c r="A279" s="824">
        <v>12</v>
      </c>
      <c r="B279" s="824">
        <v>32</v>
      </c>
      <c r="C279" s="818" t="s">
        <v>925</v>
      </c>
      <c r="D279" s="825">
        <v>0.7</v>
      </c>
      <c r="E279" s="817" t="s">
        <v>405</v>
      </c>
      <c r="F279" s="818" t="s">
        <v>119</v>
      </c>
      <c r="G279" s="816" t="s">
        <v>1405</v>
      </c>
      <c r="H279" s="819" t="s">
        <v>919</v>
      </c>
      <c r="I279" s="818" t="s">
        <v>912</v>
      </c>
      <c r="J279" s="818" t="s">
        <v>913</v>
      </c>
      <c r="K279" s="818" t="s">
        <v>920</v>
      </c>
      <c r="L279" s="820">
        <f t="shared" si="27"/>
        <v>5.28</v>
      </c>
      <c r="M279" s="827">
        <v>4.48</v>
      </c>
      <c r="N279" s="824"/>
      <c r="O279" s="824"/>
      <c r="P279" s="824"/>
      <c r="Q279" s="824"/>
      <c r="R279" s="824"/>
      <c r="S279" s="824">
        <v>0.8</v>
      </c>
      <c r="T279" s="53"/>
      <c r="U279" s="53"/>
      <c r="V279" s="53"/>
    </row>
    <row r="280" spans="1:22" ht="29.25">
      <c r="A280" s="824">
        <v>13</v>
      </c>
      <c r="B280" s="824">
        <v>33</v>
      </c>
      <c r="C280" s="818" t="s">
        <v>549</v>
      </c>
      <c r="D280" s="825">
        <v>0.2</v>
      </c>
      <c r="E280" s="817" t="s">
        <v>405</v>
      </c>
      <c r="F280" s="818" t="s">
        <v>127</v>
      </c>
      <c r="G280" s="816" t="s">
        <v>115</v>
      </c>
      <c r="H280" s="831" t="s">
        <v>875</v>
      </c>
      <c r="I280" s="824" t="s">
        <v>912</v>
      </c>
      <c r="J280" s="824" t="s">
        <v>913</v>
      </c>
      <c r="K280" s="831" t="s">
        <v>934</v>
      </c>
      <c r="L280" s="820">
        <f t="shared" si="27"/>
        <v>1.6</v>
      </c>
      <c r="M280" s="827">
        <v>1.6</v>
      </c>
      <c r="N280" s="824"/>
      <c r="O280" s="824"/>
      <c r="P280" s="824"/>
      <c r="Q280" s="824"/>
      <c r="R280" s="824"/>
      <c r="S280" s="824"/>
      <c r="T280" s="53"/>
      <c r="U280" s="53"/>
      <c r="V280" s="53"/>
    </row>
    <row r="281" spans="1:22" ht="48.75">
      <c r="A281" s="824">
        <v>14</v>
      </c>
      <c r="B281" s="824">
        <v>33</v>
      </c>
      <c r="C281" s="818" t="s">
        <v>563</v>
      </c>
      <c r="D281" s="825">
        <v>0.9</v>
      </c>
      <c r="E281" s="817" t="s">
        <v>405</v>
      </c>
      <c r="F281" s="818" t="s">
        <v>119</v>
      </c>
      <c r="G281" s="816" t="s">
        <v>1405</v>
      </c>
      <c r="H281" s="830" t="s">
        <v>117</v>
      </c>
      <c r="I281" s="824" t="s">
        <v>912</v>
      </c>
      <c r="J281" s="824" t="s">
        <v>913</v>
      </c>
      <c r="K281" s="824" t="s">
        <v>1433</v>
      </c>
      <c r="L281" s="820">
        <f t="shared" si="27"/>
        <v>6.5600000000000005</v>
      </c>
      <c r="M281" s="827">
        <v>4.32</v>
      </c>
      <c r="N281" s="824">
        <v>1.03</v>
      </c>
      <c r="O281" s="824"/>
      <c r="P281" s="824">
        <v>1.03</v>
      </c>
      <c r="Q281" s="824"/>
      <c r="R281" s="824"/>
      <c r="S281" s="824"/>
      <c r="T281" s="815">
        <v>0.18</v>
      </c>
      <c r="U281" s="53"/>
      <c r="V281" s="53"/>
    </row>
    <row r="282" spans="1:22" ht="24">
      <c r="A282" s="2127" t="s">
        <v>394</v>
      </c>
      <c r="B282" s="2128"/>
      <c r="C282" s="2129"/>
      <c r="D282" s="825">
        <f>D281+D280+D279+D278+D277+D276+D275+D274+D273+D272+D271+D270+D269+D268</f>
        <v>10.200000000000001</v>
      </c>
      <c r="E282" s="817"/>
      <c r="F282" s="824"/>
      <c r="G282" s="824"/>
      <c r="H282" s="830"/>
      <c r="I282" s="824"/>
      <c r="J282" s="824"/>
      <c r="K282" s="824"/>
      <c r="L282" s="820">
        <f>M282+N282+O282+P282+Q282+R282+S282+T282+U282+V282</f>
        <v>78.08</v>
      </c>
      <c r="M282" s="827">
        <f>M268+M269+M270+M271+M272+M273+M274+M275+M276+M277+M278+M279+M280+M281</f>
        <v>62.879999999999995</v>
      </c>
      <c r="N282" s="827">
        <f aca="true" t="shared" si="28" ref="N282:V282">N268+N269+N270+N271+N272+N273+N274+N275+N276+N277+N278+N279+N280+N281</f>
        <v>5.48</v>
      </c>
      <c r="O282" s="827">
        <f t="shared" si="28"/>
        <v>0</v>
      </c>
      <c r="P282" s="827">
        <f t="shared" si="28"/>
        <v>2.83</v>
      </c>
      <c r="Q282" s="827">
        <f t="shared" si="28"/>
        <v>0</v>
      </c>
      <c r="R282" s="827">
        <f t="shared" si="28"/>
        <v>1.03</v>
      </c>
      <c r="S282" s="827">
        <f t="shared" si="28"/>
        <v>4.8999999999999995</v>
      </c>
      <c r="T282" s="827">
        <f t="shared" si="28"/>
        <v>0.96</v>
      </c>
      <c r="U282" s="827">
        <f t="shared" si="28"/>
        <v>0</v>
      </c>
      <c r="V282" s="827">
        <f t="shared" si="28"/>
        <v>0</v>
      </c>
    </row>
    <row r="283" spans="1:22" ht="22.5">
      <c r="A283" s="834" t="s">
        <v>923</v>
      </c>
      <c r="B283" s="834"/>
      <c r="C283" s="834"/>
      <c r="D283" s="834"/>
      <c r="E283" s="834"/>
      <c r="F283" s="834"/>
      <c r="G283" s="834"/>
      <c r="H283" s="846"/>
      <c r="I283" s="847"/>
      <c r="J283" s="847"/>
      <c r="K283" s="847"/>
      <c r="L283" s="848"/>
      <c r="M283" s="848"/>
      <c r="N283" s="848"/>
      <c r="O283" s="848"/>
      <c r="P283" s="848"/>
      <c r="Q283" s="848"/>
      <c r="R283" s="848"/>
      <c r="S283" s="835"/>
      <c r="T283" s="835"/>
      <c r="U283" s="53"/>
      <c r="V283" s="53"/>
    </row>
    <row r="284" spans="1:22" ht="29.25">
      <c r="A284" s="824">
        <v>1</v>
      </c>
      <c r="B284" s="834">
        <v>14</v>
      </c>
      <c r="C284" s="842" t="s">
        <v>136</v>
      </c>
      <c r="D284" s="834">
        <v>0.3</v>
      </c>
      <c r="E284" s="817" t="s">
        <v>405</v>
      </c>
      <c r="F284" s="818" t="s">
        <v>119</v>
      </c>
      <c r="G284" s="816" t="s">
        <v>115</v>
      </c>
      <c r="H284" s="846"/>
      <c r="I284" s="824"/>
      <c r="J284" s="827"/>
      <c r="K284" s="827"/>
      <c r="L284" s="853"/>
      <c r="M284" s="853"/>
      <c r="N284" s="853"/>
      <c r="O284" s="853"/>
      <c r="P284" s="853"/>
      <c r="Q284" s="853"/>
      <c r="R284" s="853"/>
      <c r="S284" s="853"/>
      <c r="T284" s="853"/>
      <c r="U284" s="853"/>
      <c r="V284" s="853"/>
    </row>
    <row r="285" spans="1:22" ht="29.25">
      <c r="A285" s="824">
        <v>2</v>
      </c>
      <c r="B285" s="834">
        <v>17</v>
      </c>
      <c r="C285" s="842" t="s">
        <v>964</v>
      </c>
      <c r="D285" s="834">
        <v>2.5</v>
      </c>
      <c r="E285" s="817" t="s">
        <v>405</v>
      </c>
      <c r="F285" s="818" t="s">
        <v>119</v>
      </c>
      <c r="G285" s="816" t="s">
        <v>115</v>
      </c>
      <c r="H285" s="846"/>
      <c r="I285" s="824"/>
      <c r="J285" s="827"/>
      <c r="K285" s="827"/>
      <c r="L285" s="853"/>
      <c r="M285" s="853"/>
      <c r="N285" s="853"/>
      <c r="O285" s="853"/>
      <c r="P285" s="853"/>
      <c r="Q285" s="853"/>
      <c r="R285" s="853"/>
      <c r="S285" s="853"/>
      <c r="T285" s="853"/>
      <c r="U285" s="853"/>
      <c r="V285" s="853"/>
    </row>
    <row r="286" spans="1:22" ht="29.25">
      <c r="A286" s="824">
        <v>3</v>
      </c>
      <c r="B286" s="834">
        <v>18</v>
      </c>
      <c r="C286" s="842" t="s">
        <v>1476</v>
      </c>
      <c r="D286" s="834">
        <v>0.8</v>
      </c>
      <c r="E286" s="817" t="s">
        <v>405</v>
      </c>
      <c r="F286" s="818" t="s">
        <v>119</v>
      </c>
      <c r="G286" s="816" t="s">
        <v>115</v>
      </c>
      <c r="H286" s="846"/>
      <c r="I286" s="824"/>
      <c r="J286" s="827"/>
      <c r="K286" s="827"/>
      <c r="L286" s="853"/>
      <c r="M286" s="853"/>
      <c r="N286" s="853"/>
      <c r="O286" s="853"/>
      <c r="P286" s="853"/>
      <c r="Q286" s="853"/>
      <c r="R286" s="853"/>
      <c r="S286" s="853"/>
      <c r="T286" s="853"/>
      <c r="U286" s="853"/>
      <c r="V286" s="853"/>
    </row>
    <row r="287" spans="1:22" ht="29.25">
      <c r="A287" s="824">
        <v>4</v>
      </c>
      <c r="B287" s="834">
        <v>34</v>
      </c>
      <c r="C287" s="842" t="s">
        <v>950</v>
      </c>
      <c r="D287" s="834">
        <v>0.5</v>
      </c>
      <c r="E287" s="817" t="s">
        <v>405</v>
      </c>
      <c r="F287" s="818" t="s">
        <v>127</v>
      </c>
      <c r="G287" s="816" t="s">
        <v>115</v>
      </c>
      <c r="H287" s="846"/>
      <c r="I287" s="824"/>
      <c r="J287" s="827"/>
      <c r="K287" s="827"/>
      <c r="L287" s="853"/>
      <c r="M287" s="853"/>
      <c r="N287" s="853"/>
      <c r="O287" s="853"/>
      <c r="P287" s="853"/>
      <c r="Q287" s="853"/>
      <c r="R287" s="853"/>
      <c r="S287" s="853"/>
      <c r="T287" s="853"/>
      <c r="U287" s="853"/>
      <c r="V287" s="853"/>
    </row>
    <row r="288" spans="1:22" ht="24">
      <c r="A288" s="2127" t="s">
        <v>394</v>
      </c>
      <c r="B288" s="2128"/>
      <c r="C288" s="2129"/>
      <c r="D288" s="825">
        <f>D287+D286+D285+D284</f>
        <v>4.1</v>
      </c>
      <c r="E288" s="824"/>
      <c r="F288" s="824"/>
      <c r="G288" s="824"/>
      <c r="H288" s="846"/>
      <c r="I288" s="824"/>
      <c r="J288" s="827"/>
      <c r="K288" s="827"/>
      <c r="L288" s="853"/>
      <c r="M288" s="853"/>
      <c r="N288" s="853"/>
      <c r="O288" s="853"/>
      <c r="P288" s="853"/>
      <c r="Q288" s="853"/>
      <c r="R288" s="853"/>
      <c r="S288" s="853"/>
      <c r="T288" s="853"/>
      <c r="U288" s="853"/>
      <c r="V288" s="853"/>
    </row>
    <row r="289" spans="1:22" ht="24">
      <c r="A289" s="2130" t="s">
        <v>312</v>
      </c>
      <c r="B289" s="2130"/>
      <c r="C289" s="2130"/>
      <c r="D289" s="1568">
        <f>D288+D282</f>
        <v>14.3</v>
      </c>
      <c r="E289" s="548"/>
      <c r="F289" s="845"/>
      <c r="G289" s="818"/>
      <c r="H289" s="818"/>
      <c r="I289" s="824"/>
      <c r="J289" s="827"/>
      <c r="K289" s="827"/>
      <c r="L289" s="853"/>
      <c r="M289" s="853"/>
      <c r="N289" s="853"/>
      <c r="O289" s="853"/>
      <c r="P289" s="853"/>
      <c r="Q289" s="853"/>
      <c r="R289" s="853"/>
      <c r="S289" s="853"/>
      <c r="T289" s="853"/>
      <c r="U289" s="853"/>
      <c r="V289" s="853"/>
    </row>
    <row r="290" spans="1:22" ht="18" thickBot="1">
      <c r="A290" s="2171" t="s">
        <v>965</v>
      </c>
      <c r="B290" s="2172"/>
      <c r="C290" s="2172"/>
      <c r="D290" s="2172"/>
      <c r="E290" s="2172"/>
      <c r="F290" s="2172"/>
      <c r="G290" s="2172"/>
      <c r="H290" s="2172"/>
      <c r="I290" s="2172"/>
      <c r="J290" s="2172"/>
      <c r="K290" s="2172"/>
      <c r="L290" s="2172"/>
      <c r="M290" s="2172"/>
      <c r="N290" s="2172"/>
      <c r="O290" s="2172"/>
      <c r="P290" s="2172"/>
      <c r="Q290" s="2172"/>
      <c r="R290" s="2172"/>
      <c r="S290" s="2172"/>
      <c r="T290" s="2172"/>
      <c r="U290" s="2172"/>
      <c r="V290" s="2173"/>
    </row>
    <row r="291" spans="1:22" ht="48.75">
      <c r="A291" s="857">
        <v>1</v>
      </c>
      <c r="B291" s="889">
        <v>3</v>
      </c>
      <c r="C291" s="897" t="s">
        <v>1058</v>
      </c>
      <c r="D291" s="889">
        <v>0.9</v>
      </c>
      <c r="E291" s="826" t="s">
        <v>405</v>
      </c>
      <c r="F291" s="816" t="s">
        <v>116</v>
      </c>
      <c r="G291" s="816" t="s">
        <v>1405</v>
      </c>
      <c r="H291" s="819" t="s">
        <v>1464</v>
      </c>
      <c r="I291" s="831" t="s">
        <v>912</v>
      </c>
      <c r="J291" s="831" t="s">
        <v>913</v>
      </c>
      <c r="K291" s="832" t="s">
        <v>1469</v>
      </c>
      <c r="L291" s="888">
        <f>M291+N291+O291+P291+Q291+R291+S291+T291+U291+V291</f>
        <v>5.7</v>
      </c>
      <c r="M291" s="890">
        <v>3.2</v>
      </c>
      <c r="N291" s="890">
        <v>2.5</v>
      </c>
      <c r="O291" s="890"/>
      <c r="P291" s="890"/>
      <c r="Q291" s="890"/>
      <c r="R291" s="890"/>
      <c r="S291" s="890"/>
      <c r="T291" s="890"/>
      <c r="U291" s="890"/>
      <c r="V291" s="890"/>
    </row>
    <row r="292" spans="1:22" ht="48.75">
      <c r="A292" s="845">
        <v>2</v>
      </c>
      <c r="B292" s="879">
        <v>7</v>
      </c>
      <c r="C292" s="898" t="s">
        <v>944</v>
      </c>
      <c r="D292" s="879">
        <v>0.9</v>
      </c>
      <c r="E292" s="826" t="s">
        <v>405</v>
      </c>
      <c r="F292" s="818" t="s">
        <v>116</v>
      </c>
      <c r="G292" s="816" t="s">
        <v>1405</v>
      </c>
      <c r="H292" s="819" t="s">
        <v>1464</v>
      </c>
      <c r="I292" s="824" t="s">
        <v>912</v>
      </c>
      <c r="J292" s="824" t="s">
        <v>913</v>
      </c>
      <c r="K292" s="824" t="s">
        <v>917</v>
      </c>
      <c r="L292" s="888">
        <f aca="true" t="shared" si="29" ref="L292:L301">M292+N292+O292+P292+Q292+R292+S292+T292+U292+V292</f>
        <v>6.66</v>
      </c>
      <c r="M292" s="876">
        <v>5.76</v>
      </c>
      <c r="N292" s="876">
        <v>0.9</v>
      </c>
      <c r="O292" s="876"/>
      <c r="P292" s="876"/>
      <c r="Q292" s="876"/>
      <c r="R292" s="876"/>
      <c r="S292" s="876"/>
      <c r="T292" s="876"/>
      <c r="U292" s="876"/>
      <c r="V292" s="876"/>
    </row>
    <row r="293" spans="1:22" ht="48.75">
      <c r="A293" s="845">
        <v>3</v>
      </c>
      <c r="B293" s="879">
        <v>7</v>
      </c>
      <c r="C293" s="898" t="s">
        <v>126</v>
      </c>
      <c r="D293" s="879">
        <v>0.5</v>
      </c>
      <c r="E293" s="826" t="s">
        <v>405</v>
      </c>
      <c r="F293" s="818" t="s">
        <v>114</v>
      </c>
      <c r="G293" s="816" t="s">
        <v>1405</v>
      </c>
      <c r="H293" s="819" t="s">
        <v>1470</v>
      </c>
      <c r="I293" s="824" t="s">
        <v>912</v>
      </c>
      <c r="J293" s="824" t="s">
        <v>913</v>
      </c>
      <c r="K293" s="824" t="s">
        <v>920</v>
      </c>
      <c r="L293" s="888">
        <f t="shared" si="29"/>
        <v>4</v>
      </c>
      <c r="M293" s="876">
        <v>3.2</v>
      </c>
      <c r="N293" s="876"/>
      <c r="O293" s="876"/>
      <c r="P293" s="876"/>
      <c r="Q293" s="876"/>
      <c r="R293" s="876"/>
      <c r="S293" s="876">
        <v>0.8</v>
      </c>
      <c r="T293" s="876"/>
      <c r="U293" s="876"/>
      <c r="V293" s="876"/>
    </row>
    <row r="294" spans="1:22" ht="29.25">
      <c r="A294" s="845">
        <v>4</v>
      </c>
      <c r="B294" s="879">
        <v>9</v>
      </c>
      <c r="C294" s="898" t="s">
        <v>542</v>
      </c>
      <c r="D294" s="1566">
        <v>1</v>
      </c>
      <c r="E294" s="826" t="s">
        <v>478</v>
      </c>
      <c r="F294" s="818" t="s">
        <v>116</v>
      </c>
      <c r="G294" s="816" t="s">
        <v>1405</v>
      </c>
      <c r="H294" s="818" t="s">
        <v>1471</v>
      </c>
      <c r="I294" s="824" t="s">
        <v>912</v>
      </c>
      <c r="J294" s="827" t="s">
        <v>913</v>
      </c>
      <c r="K294" s="827" t="s">
        <v>481</v>
      </c>
      <c r="L294" s="888">
        <f t="shared" si="29"/>
        <v>5</v>
      </c>
      <c r="M294" s="876"/>
      <c r="N294" s="876">
        <v>5</v>
      </c>
      <c r="O294" s="876"/>
      <c r="P294" s="876"/>
      <c r="Q294" s="876"/>
      <c r="R294" s="876"/>
      <c r="S294" s="876"/>
      <c r="T294" s="876"/>
      <c r="U294" s="876"/>
      <c r="V294" s="876"/>
    </row>
    <row r="295" spans="1:22" ht="29.25">
      <c r="A295" s="845">
        <v>5</v>
      </c>
      <c r="B295" s="879">
        <v>13</v>
      </c>
      <c r="C295" s="898" t="s">
        <v>921</v>
      </c>
      <c r="D295" s="1566">
        <v>1</v>
      </c>
      <c r="E295" s="826" t="s">
        <v>478</v>
      </c>
      <c r="F295" s="818" t="s">
        <v>1472</v>
      </c>
      <c r="G295" s="816" t="s">
        <v>1405</v>
      </c>
      <c r="H295" s="818" t="s">
        <v>1471</v>
      </c>
      <c r="I295" s="824" t="s">
        <v>912</v>
      </c>
      <c r="J295" s="827" t="s">
        <v>913</v>
      </c>
      <c r="K295" s="827" t="s">
        <v>481</v>
      </c>
      <c r="L295" s="888">
        <f t="shared" si="29"/>
        <v>5</v>
      </c>
      <c r="M295" s="876"/>
      <c r="N295" s="876">
        <v>5</v>
      </c>
      <c r="O295" s="876"/>
      <c r="P295" s="876"/>
      <c r="Q295" s="876"/>
      <c r="R295" s="876"/>
      <c r="S295" s="876"/>
      <c r="T295" s="876"/>
      <c r="U295" s="876"/>
      <c r="V295" s="876"/>
    </row>
    <row r="296" spans="1:22" ht="48.75">
      <c r="A296" s="845">
        <v>6</v>
      </c>
      <c r="B296" s="879">
        <v>23</v>
      </c>
      <c r="C296" s="898" t="s">
        <v>284</v>
      </c>
      <c r="D296" s="1566">
        <v>0.8</v>
      </c>
      <c r="E296" s="826" t="s">
        <v>405</v>
      </c>
      <c r="F296" s="818" t="s">
        <v>116</v>
      </c>
      <c r="G296" s="816" t="s">
        <v>1405</v>
      </c>
      <c r="H296" s="830" t="s">
        <v>1473</v>
      </c>
      <c r="I296" s="824" t="s">
        <v>912</v>
      </c>
      <c r="J296" s="824" t="s">
        <v>913</v>
      </c>
      <c r="K296" s="824" t="s">
        <v>1433</v>
      </c>
      <c r="L296" s="888">
        <f t="shared" si="29"/>
        <v>5.92</v>
      </c>
      <c r="M296" s="876">
        <v>3.84</v>
      </c>
      <c r="N296" s="876">
        <v>0.8</v>
      </c>
      <c r="O296" s="876"/>
      <c r="P296" s="876">
        <v>1.28</v>
      </c>
      <c r="Q296" s="876"/>
      <c r="R296" s="876"/>
      <c r="S296" s="876"/>
      <c r="T296" s="876"/>
      <c r="U296" s="876"/>
      <c r="V296" s="876"/>
    </row>
    <row r="297" spans="1:22" ht="29.25">
      <c r="A297" s="845">
        <v>7</v>
      </c>
      <c r="B297" s="879">
        <v>23</v>
      </c>
      <c r="C297" s="898" t="s">
        <v>535</v>
      </c>
      <c r="D297" s="1566">
        <v>0.5</v>
      </c>
      <c r="E297" s="826" t="s">
        <v>478</v>
      </c>
      <c r="F297" s="818" t="s">
        <v>116</v>
      </c>
      <c r="G297" s="816" t="s">
        <v>1405</v>
      </c>
      <c r="H297" s="818" t="s">
        <v>1471</v>
      </c>
      <c r="I297" s="824" t="s">
        <v>912</v>
      </c>
      <c r="J297" s="827" t="s">
        <v>913</v>
      </c>
      <c r="K297" s="827" t="s">
        <v>481</v>
      </c>
      <c r="L297" s="888">
        <f t="shared" si="29"/>
        <v>2.5</v>
      </c>
      <c r="M297" s="876"/>
      <c r="N297" s="876">
        <v>2.5</v>
      </c>
      <c r="O297" s="876"/>
      <c r="P297" s="876"/>
      <c r="Q297" s="876"/>
      <c r="R297" s="876"/>
      <c r="S297" s="876"/>
      <c r="T297" s="876"/>
      <c r="U297" s="876"/>
      <c r="V297" s="876"/>
    </row>
    <row r="298" spans="1:22" ht="29.25">
      <c r="A298" s="845">
        <v>8</v>
      </c>
      <c r="B298" s="879">
        <v>29</v>
      </c>
      <c r="C298" s="898" t="s">
        <v>431</v>
      </c>
      <c r="D298" s="1566">
        <v>0.6</v>
      </c>
      <c r="E298" s="815" t="s">
        <v>286</v>
      </c>
      <c r="F298" s="818" t="s">
        <v>116</v>
      </c>
      <c r="G298" s="816" t="s">
        <v>1405</v>
      </c>
      <c r="H298" s="857" t="s">
        <v>958</v>
      </c>
      <c r="I298" s="815" t="s">
        <v>912</v>
      </c>
      <c r="J298" s="857" t="s">
        <v>913</v>
      </c>
      <c r="K298" s="857" t="s">
        <v>959</v>
      </c>
      <c r="L298" s="888">
        <f t="shared" si="29"/>
        <v>2.23</v>
      </c>
      <c r="M298" s="876"/>
      <c r="N298" s="876"/>
      <c r="O298" s="876"/>
      <c r="P298" s="876"/>
      <c r="Q298" s="876">
        <v>2.23</v>
      </c>
      <c r="R298" s="876"/>
      <c r="S298" s="876"/>
      <c r="T298" s="876"/>
      <c r="U298" s="876"/>
      <c r="V298" s="876"/>
    </row>
    <row r="299" spans="1:22" ht="29.25">
      <c r="A299" s="845">
        <v>9</v>
      </c>
      <c r="B299" s="891">
        <v>38</v>
      </c>
      <c r="C299" s="899" t="s">
        <v>930</v>
      </c>
      <c r="D299" s="893">
        <v>1</v>
      </c>
      <c r="E299" s="817" t="s">
        <v>478</v>
      </c>
      <c r="F299" s="818" t="s">
        <v>116</v>
      </c>
      <c r="G299" s="816" t="s">
        <v>1405</v>
      </c>
      <c r="H299" s="818" t="s">
        <v>1471</v>
      </c>
      <c r="I299" s="824" t="s">
        <v>912</v>
      </c>
      <c r="J299" s="827" t="s">
        <v>913</v>
      </c>
      <c r="K299" s="827" t="s">
        <v>481</v>
      </c>
      <c r="L299" s="888">
        <f t="shared" si="29"/>
        <v>5</v>
      </c>
      <c r="M299" s="894"/>
      <c r="N299" s="894">
        <v>5</v>
      </c>
      <c r="O299" s="894"/>
      <c r="P299" s="894"/>
      <c r="Q299" s="894"/>
      <c r="R299" s="894"/>
      <c r="S299" s="894"/>
      <c r="T299" s="894"/>
      <c r="U299" s="876"/>
      <c r="V299" s="829"/>
    </row>
    <row r="300" spans="1:22" ht="48.75">
      <c r="A300" s="845">
        <v>10</v>
      </c>
      <c r="B300" s="891">
        <v>47</v>
      </c>
      <c r="C300" s="892" t="s">
        <v>931</v>
      </c>
      <c r="D300" s="893">
        <v>1</v>
      </c>
      <c r="E300" s="817" t="s">
        <v>286</v>
      </c>
      <c r="F300" s="818" t="s">
        <v>116</v>
      </c>
      <c r="G300" s="816" t="s">
        <v>1405</v>
      </c>
      <c r="H300" s="819" t="s">
        <v>1464</v>
      </c>
      <c r="I300" s="824" t="s">
        <v>912</v>
      </c>
      <c r="J300" s="824" t="s">
        <v>913</v>
      </c>
      <c r="K300" s="824" t="s">
        <v>917</v>
      </c>
      <c r="L300" s="888">
        <f t="shared" si="29"/>
        <v>7.4</v>
      </c>
      <c r="M300" s="894">
        <v>6.4</v>
      </c>
      <c r="N300" s="894">
        <v>1</v>
      </c>
      <c r="O300" s="894"/>
      <c r="P300" s="894"/>
      <c r="Q300" s="894"/>
      <c r="R300" s="894"/>
      <c r="S300" s="894"/>
      <c r="T300" s="894"/>
      <c r="U300" s="1567"/>
      <c r="V300" s="829"/>
    </row>
    <row r="301" spans="1:22" ht="29.25">
      <c r="A301" s="845">
        <v>11</v>
      </c>
      <c r="B301" s="891">
        <v>48</v>
      </c>
      <c r="C301" s="892" t="s">
        <v>431</v>
      </c>
      <c r="D301" s="893">
        <v>0.7</v>
      </c>
      <c r="E301" s="817" t="s">
        <v>405</v>
      </c>
      <c r="F301" s="818" t="s">
        <v>119</v>
      </c>
      <c r="G301" s="816" t="s">
        <v>1405</v>
      </c>
      <c r="H301" s="857" t="s">
        <v>958</v>
      </c>
      <c r="I301" s="815" t="s">
        <v>912</v>
      </c>
      <c r="J301" s="857" t="s">
        <v>913</v>
      </c>
      <c r="K301" s="857" t="s">
        <v>959</v>
      </c>
      <c r="L301" s="888">
        <f t="shared" si="29"/>
        <v>2.59</v>
      </c>
      <c r="M301" s="894"/>
      <c r="N301" s="894"/>
      <c r="O301" s="894"/>
      <c r="P301" s="894"/>
      <c r="Q301" s="894">
        <v>2.59</v>
      </c>
      <c r="R301" s="894"/>
      <c r="S301" s="894"/>
      <c r="T301" s="894"/>
      <c r="U301" s="1567"/>
      <c r="V301" s="829"/>
    </row>
    <row r="302" spans="1:22" ht="24">
      <c r="A302" s="2156" t="s">
        <v>394</v>
      </c>
      <c r="B302" s="2156"/>
      <c r="C302" s="2156"/>
      <c r="D302" s="1250">
        <f>D301+D300+D299+D298+D297+D296+D295+D294+D293+D292+D291</f>
        <v>8.9</v>
      </c>
      <c r="E302" s="891"/>
      <c r="F302" s="845"/>
      <c r="G302" s="845"/>
      <c r="H302" s="891"/>
      <c r="I302" s="845"/>
      <c r="J302" s="845"/>
      <c r="K302" s="851"/>
      <c r="L302" s="888">
        <f>L301+L300+L299+L298+L297+L296+L295+L294+L293+L292+L291</f>
        <v>52</v>
      </c>
      <c r="M302" s="888">
        <f aca="true" t="shared" si="30" ref="M302:V302">M301+M300+M299+M298+M297+M296+M295+M294+M293+M292+M291</f>
        <v>22.400000000000002</v>
      </c>
      <c r="N302" s="888">
        <f t="shared" si="30"/>
        <v>22.7</v>
      </c>
      <c r="O302" s="888">
        <f t="shared" si="30"/>
        <v>0</v>
      </c>
      <c r="P302" s="888">
        <f t="shared" si="30"/>
        <v>1.28</v>
      </c>
      <c r="Q302" s="888">
        <f t="shared" si="30"/>
        <v>4.82</v>
      </c>
      <c r="R302" s="888">
        <f t="shared" si="30"/>
        <v>0</v>
      </c>
      <c r="S302" s="888">
        <f t="shared" si="30"/>
        <v>0.8</v>
      </c>
      <c r="T302" s="888">
        <f t="shared" si="30"/>
        <v>0</v>
      </c>
      <c r="U302" s="888">
        <f t="shared" si="30"/>
        <v>0</v>
      </c>
      <c r="V302" s="888">
        <f t="shared" si="30"/>
        <v>0</v>
      </c>
    </row>
    <row r="303" spans="1:22" ht="17.25">
      <c r="A303" s="2170" t="s">
        <v>966</v>
      </c>
      <c r="B303" s="2170"/>
      <c r="C303" s="2170"/>
      <c r="D303" s="576">
        <v>143.9</v>
      </c>
      <c r="E303" s="576"/>
      <c r="F303" s="576"/>
      <c r="G303" s="576"/>
      <c r="H303" s="576"/>
      <c r="I303" s="576"/>
      <c r="J303" s="576"/>
      <c r="K303" s="576"/>
      <c r="L303" s="577">
        <f>L302+L266+L258+L247+L237+L227+L213+L185+L153+L129+L111+L96+L81+L65+L46+L30</f>
        <v>796.25</v>
      </c>
      <c r="M303" s="577">
        <f aca="true" t="shared" si="31" ref="M303:V303">M302+M266+M258+M247+M237+M227+M213+M185+M153+M129+M111+M96+M81+M65+M46+M30</f>
        <v>477.20000000000005</v>
      </c>
      <c r="N303" s="577">
        <f t="shared" si="31"/>
        <v>230.1</v>
      </c>
      <c r="O303" s="577">
        <f t="shared" si="31"/>
        <v>20.04</v>
      </c>
      <c r="P303" s="577">
        <f t="shared" si="31"/>
        <v>23.650000000000002</v>
      </c>
      <c r="Q303" s="577">
        <f t="shared" si="31"/>
        <v>45.239999999999995</v>
      </c>
      <c r="R303" s="577">
        <f t="shared" si="31"/>
        <v>15.729999999999997</v>
      </c>
      <c r="S303" s="577">
        <f t="shared" si="31"/>
        <v>22.9</v>
      </c>
      <c r="T303" s="577">
        <f t="shared" si="31"/>
        <v>12.82</v>
      </c>
      <c r="U303" s="577">
        <f t="shared" si="31"/>
        <v>2.16</v>
      </c>
      <c r="V303" s="577">
        <f t="shared" si="31"/>
        <v>1.9500000000000002</v>
      </c>
    </row>
    <row r="304" spans="1:22" ht="18">
      <c r="A304" s="2170" t="s">
        <v>967</v>
      </c>
      <c r="B304" s="2170"/>
      <c r="C304" s="2170"/>
      <c r="D304" s="576">
        <v>44.6</v>
      </c>
      <c r="E304" s="578"/>
      <c r="F304" s="578"/>
      <c r="G304" s="578"/>
      <c r="H304" s="578"/>
      <c r="I304" s="578"/>
      <c r="J304" s="578"/>
      <c r="K304" s="578"/>
      <c r="L304" s="578"/>
      <c r="M304" s="578"/>
      <c r="N304" s="578"/>
      <c r="O304" s="578"/>
      <c r="P304" s="578"/>
      <c r="Q304" s="578"/>
      <c r="R304" s="578"/>
      <c r="S304" s="578"/>
      <c r="T304" s="578"/>
      <c r="U304" s="578"/>
      <c r="V304" s="579"/>
    </row>
    <row r="305" spans="1:22" ht="18">
      <c r="A305" s="2174" t="s">
        <v>968</v>
      </c>
      <c r="B305" s="2174"/>
      <c r="C305" s="2174"/>
      <c r="D305" s="1254">
        <f>D303+D304</f>
        <v>188.5</v>
      </c>
      <c r="E305" s="580"/>
      <c r="F305" s="580"/>
      <c r="G305" s="580"/>
      <c r="H305" s="580"/>
      <c r="I305" s="580"/>
      <c r="J305" s="580"/>
      <c r="K305" s="580"/>
      <c r="L305" s="580"/>
      <c r="M305" s="580"/>
      <c r="N305" s="580"/>
      <c r="O305" s="580"/>
      <c r="P305" s="580"/>
      <c r="Q305" s="580"/>
      <c r="R305" s="580"/>
      <c r="S305" s="580"/>
      <c r="T305" s="580"/>
      <c r="U305" s="580"/>
      <c r="V305" s="581"/>
    </row>
  </sheetData>
  <sheetProtection/>
  <mergeCells count="81">
    <mergeCell ref="A305:C305"/>
    <mergeCell ref="A241:C241"/>
    <mergeCell ref="A242:V242"/>
    <mergeCell ref="A247:C247"/>
    <mergeCell ref="A248:V248"/>
    <mergeCell ref="A258:C258"/>
    <mergeCell ref="A260:V260"/>
    <mergeCell ref="A237:C237"/>
    <mergeCell ref="A240:C240"/>
    <mergeCell ref="A304:C304"/>
    <mergeCell ref="A303:C303"/>
    <mergeCell ref="A290:V290"/>
    <mergeCell ref="A302:C302"/>
    <mergeCell ref="A232:V232"/>
    <mergeCell ref="A117:V117"/>
    <mergeCell ref="A172:V172"/>
    <mergeCell ref="A129:C129"/>
    <mergeCell ref="A170:C170"/>
    <mergeCell ref="A133:C133"/>
    <mergeCell ref="A231:C231"/>
    <mergeCell ref="A171:C171"/>
    <mergeCell ref="A153:C153"/>
    <mergeCell ref="A134:C134"/>
    <mergeCell ref="A230:C230"/>
    <mergeCell ref="A38:V38"/>
    <mergeCell ref="A46:C46"/>
    <mergeCell ref="A100:C100"/>
    <mergeCell ref="A81:C81"/>
    <mergeCell ref="A65:C65"/>
    <mergeCell ref="A197:C197"/>
    <mergeCell ref="A185:C185"/>
    <mergeCell ref="A101:C101"/>
    <mergeCell ref="A135:V135"/>
    <mergeCell ref="A96:C96"/>
    <mergeCell ref="A73:C73"/>
    <mergeCell ref="A74:V74"/>
    <mergeCell ref="A84:C84"/>
    <mergeCell ref="A102:V102"/>
    <mergeCell ref="A116:C116"/>
    <mergeCell ref="A111:C111"/>
    <mergeCell ref="A115:C115"/>
    <mergeCell ref="I4:J4"/>
    <mergeCell ref="H4:H6"/>
    <mergeCell ref="A198:C198"/>
    <mergeCell ref="A199:U199"/>
    <mergeCell ref="A227:C227"/>
    <mergeCell ref="A213:C213"/>
    <mergeCell ref="A218:V218"/>
    <mergeCell ref="A216:C216"/>
    <mergeCell ref="A217:C217"/>
    <mergeCell ref="A8:V8"/>
    <mergeCell ref="G4:G6"/>
    <mergeCell ref="A2:U2"/>
    <mergeCell ref="E4:E6"/>
    <mergeCell ref="J5:J6"/>
    <mergeCell ref="A3:U3"/>
    <mergeCell ref="L4:V4"/>
    <mergeCell ref="M5:V5"/>
    <mergeCell ref="C4:C6"/>
    <mergeCell ref="D4:D6"/>
    <mergeCell ref="F4:F6"/>
    <mergeCell ref="A53:C53"/>
    <mergeCell ref="A54:V54"/>
    <mergeCell ref="A52:C52"/>
    <mergeCell ref="A72:C72"/>
    <mergeCell ref="A1:U1"/>
    <mergeCell ref="A4:A6"/>
    <mergeCell ref="B4:B6"/>
    <mergeCell ref="L5:L6"/>
    <mergeCell ref="I5:I6"/>
    <mergeCell ref="K4:K6"/>
    <mergeCell ref="A30:C30"/>
    <mergeCell ref="A266:C266"/>
    <mergeCell ref="A267:V267"/>
    <mergeCell ref="A282:C282"/>
    <mergeCell ref="A288:C288"/>
    <mergeCell ref="A289:C289"/>
    <mergeCell ref="A85:C85"/>
    <mergeCell ref="A86:V86"/>
    <mergeCell ref="A37:C37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Vyrobnychyi</dc:creator>
  <cp:keywords/>
  <dc:description/>
  <cp:lastModifiedBy>user</cp:lastModifiedBy>
  <dcterms:created xsi:type="dcterms:W3CDTF">2016-01-25T07:10:15Z</dcterms:created>
  <dcterms:modified xsi:type="dcterms:W3CDTF">2019-03-12T13:28:51Z</dcterms:modified>
  <cp:category/>
  <cp:version/>
  <cp:contentType/>
  <cp:contentStatus/>
</cp:coreProperties>
</file>